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28800" windowHeight="12435"/>
  </bookViews>
  <sheets>
    <sheet name="Expenses" sheetId="1" r:id="rId1"/>
    <sheet name="Guests" sheetId="2" r:id="rId2"/>
  </sheets>
  <definedNames>
    <definedName name="_xlnm.Print_Area" localSheetId="0">Expenses!$A$1:$O$168</definedName>
    <definedName name="_xlnm.Print_Titles" localSheetId="0">Expenses!$1:$9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2" l="1"/>
  <c r="B47" i="2"/>
  <c r="H9" i="1" s="1"/>
  <c r="D47" i="2"/>
  <c r="L9" i="1" s="1"/>
  <c r="D9" i="1" l="1"/>
  <c r="I108" i="1"/>
  <c r="I107" i="1"/>
  <c r="I106" i="1"/>
  <c r="I105" i="1"/>
  <c r="I110" i="1" l="1"/>
  <c r="L56" i="1"/>
  <c r="K157" i="1"/>
  <c r="K162" i="1" s="1"/>
  <c r="M136" i="1"/>
  <c r="M135" i="1"/>
  <c r="M134" i="1"/>
  <c r="M133" i="1"/>
  <c r="L123" i="1"/>
  <c r="M123" i="1" s="1"/>
  <c r="L122" i="1"/>
  <c r="M122" i="1" s="1"/>
  <c r="M111" i="1"/>
  <c r="L110" i="1"/>
  <c r="M110" i="1" s="1"/>
  <c r="L109" i="1"/>
  <c r="M109" i="1" s="1"/>
  <c r="L111" i="1"/>
  <c r="L108" i="1"/>
  <c r="M108" i="1" s="1"/>
  <c r="L107" i="1"/>
  <c r="M107" i="1" s="1"/>
  <c r="L106" i="1"/>
  <c r="M106" i="1" s="1"/>
  <c r="L105" i="1"/>
  <c r="M105" i="1" s="1"/>
  <c r="L80" i="1"/>
  <c r="L79" i="1"/>
  <c r="M78" i="1"/>
  <c r="L95" i="1"/>
  <c r="L94" i="1"/>
  <c r="M70" i="1"/>
  <c r="M19" i="1"/>
  <c r="M18" i="1"/>
  <c r="M17" i="1"/>
  <c r="M16" i="1"/>
  <c r="M15" i="1"/>
  <c r="M14" i="1"/>
  <c r="M13" i="1"/>
  <c r="I91" i="1"/>
  <c r="M140" i="1" l="1"/>
  <c r="M154" i="1" s="1"/>
  <c r="H105" i="1"/>
  <c r="H106" i="1" s="1"/>
  <c r="I113" i="1" s="1"/>
  <c r="M113" i="1" s="1"/>
  <c r="I111" i="1"/>
  <c r="H136" i="1"/>
  <c r="L77" i="1"/>
  <c r="M77" i="1" s="1"/>
  <c r="L121" i="1"/>
  <c r="M121" i="1" s="1"/>
  <c r="M125" i="1" s="1"/>
  <c r="M56" i="1"/>
  <c r="M59" i="1" s="1"/>
  <c r="M149" i="1" s="1"/>
  <c r="I68" i="1"/>
  <c r="L68" i="1" s="1"/>
  <c r="M68" i="1" s="1"/>
  <c r="L92" i="1"/>
  <c r="M92" i="1" s="1"/>
  <c r="M93" i="1"/>
  <c r="I69" i="1"/>
  <c r="L69" i="1" s="1"/>
  <c r="M69" i="1" s="1"/>
  <c r="I90" i="1"/>
  <c r="L90" i="1" s="1"/>
  <c r="M90" i="1" s="1"/>
  <c r="M22" i="1"/>
  <c r="M148" i="1" s="1"/>
  <c r="L91" i="1"/>
  <c r="M91" i="1" s="1"/>
  <c r="M152" i="1" l="1"/>
  <c r="M153" i="1"/>
  <c r="H121" i="1"/>
  <c r="M81" i="1"/>
  <c r="M97" i="1"/>
  <c r="H152" i="1" l="1"/>
  <c r="H153" i="1"/>
  <c r="M151" i="1"/>
  <c r="H151" i="1" s="1"/>
  <c r="M150" i="1"/>
  <c r="H150" i="1" l="1"/>
  <c r="H149" i="1"/>
  <c r="H148" i="1"/>
  <c r="L157" i="1"/>
  <c r="M157" i="1" s="1"/>
  <c r="M155" i="1"/>
  <c r="H154" i="1" l="1"/>
  <c r="M156" i="1"/>
  <c r="H135" i="1"/>
  <c r="H134" i="1"/>
  <c r="H133" i="1"/>
  <c r="M158" i="1" l="1"/>
  <c r="M160" i="1" l="1"/>
  <c r="M161" i="1"/>
  <c r="M162" i="1"/>
  <c r="M163" i="1" l="1"/>
</calcChain>
</file>

<file path=xl/sharedStrings.xml><?xml version="1.0" encoding="utf-8"?>
<sst xmlns="http://schemas.openxmlformats.org/spreadsheetml/2006/main" count="210" uniqueCount="166">
  <si>
    <t>DATE:</t>
  </si>
  <si>
    <t>NAME:</t>
  </si>
  <si>
    <t>EMAIL:</t>
  </si>
  <si>
    <t>PHONE:</t>
  </si>
  <si>
    <t>nina@hotmail.com</t>
  </si>
  <si>
    <t>Total:</t>
  </si>
  <si>
    <t>Children:</t>
  </si>
  <si>
    <t>GUESTS:</t>
  </si>
  <si>
    <t>Adults:</t>
  </si>
  <si>
    <t>GENERAL FEES:</t>
  </si>
  <si>
    <t>Room Rental</t>
  </si>
  <si>
    <t>Wedding Coordination Fees</t>
  </si>
  <si>
    <t>Wedding Ceremony at the Farm</t>
  </si>
  <si>
    <t>Flowers</t>
  </si>
  <si>
    <t>Bon Fire</t>
  </si>
  <si>
    <t>Farm Tour</t>
  </si>
  <si>
    <t>Other</t>
  </si>
  <si>
    <t>Cost:</t>
  </si>
  <si>
    <t>SUB-TOTAL A:</t>
  </si>
  <si>
    <t>NOTES:</t>
  </si>
  <si>
    <t>SCHEDULE OF THE DAY:</t>
  </si>
  <si>
    <t>Preparation and Decoration</t>
  </si>
  <si>
    <t>Post 10:30PM Departure</t>
  </si>
  <si>
    <t>Arrival of Guests</t>
  </si>
  <si>
    <t>Wedding Time</t>
  </si>
  <si>
    <t>Canapé Service</t>
  </si>
  <si>
    <t>Champagne Service</t>
  </si>
  <si>
    <t>Photo Session</t>
  </si>
  <si>
    <t>Meal</t>
  </si>
  <si>
    <t>Cake</t>
  </si>
  <si>
    <t>Dancing</t>
  </si>
  <si>
    <t>Bonfire</t>
  </si>
  <si>
    <t>Departure</t>
  </si>
  <si>
    <t>Time:</t>
  </si>
  <si>
    <t>day before</t>
  </si>
  <si>
    <t>SPECIAL NEEDS:</t>
  </si>
  <si>
    <t>Vegan</t>
  </si>
  <si>
    <t>Vegetarian</t>
  </si>
  <si>
    <t>Allergies</t>
  </si>
  <si>
    <t>Number:</t>
  </si>
  <si>
    <t>CANAPÉS:</t>
  </si>
  <si>
    <t>4 Portions per Person</t>
  </si>
  <si>
    <t>SUB-TOTAL B:</t>
  </si>
  <si>
    <t>Buffet:</t>
  </si>
  <si>
    <t>SUB-TOTAL C:</t>
  </si>
  <si>
    <r>
      <t xml:space="preserve">Including: </t>
    </r>
    <r>
      <rPr>
        <i/>
        <sz val="14"/>
        <color theme="1"/>
        <rFont val="Microsoft Sans Serif"/>
        <family val="2"/>
      </rPr>
      <t>1 salad, 1 hot vegetable, potatoes, 3 meats (duck, chicken, and pork), and cheese</t>
    </r>
  </si>
  <si>
    <t>Méchoi - Pork</t>
  </si>
  <si>
    <t>Game Meats:</t>
  </si>
  <si>
    <t>(vice 3 meats above)</t>
  </si>
  <si>
    <t>Bison</t>
  </si>
  <si>
    <t>Wild Boar</t>
  </si>
  <si>
    <t>Venison</t>
  </si>
  <si>
    <t>Quail, Guinea Fowl</t>
  </si>
  <si>
    <t>Cornish Hen, Rabbit</t>
  </si>
  <si>
    <t>Y</t>
  </si>
  <si>
    <t>N</t>
  </si>
  <si>
    <t>SIT-DOWN MEAL:</t>
  </si>
  <si>
    <t>SUB-TOTAL D:</t>
  </si>
  <si>
    <t>Y(es)/N(o):</t>
  </si>
  <si>
    <t>30 to 65 Guests</t>
  </si>
  <si>
    <r>
      <t xml:space="preserve">Including: </t>
    </r>
    <r>
      <rPr>
        <i/>
        <sz val="14"/>
        <color theme="1"/>
        <rFont val="Microsoft Sans Serif"/>
        <family val="2"/>
      </rPr>
      <t>amuse bouche, choice of soup or salad, choice of 2 meats, and cheese</t>
    </r>
  </si>
  <si>
    <r>
      <t>IMPORTANT:</t>
    </r>
    <r>
      <rPr>
        <i/>
        <sz val="14"/>
        <color theme="1"/>
        <rFont val="Microsoft Sans Serif"/>
        <family val="2"/>
      </rPr>
      <t xml:space="preserve"> CHOICES of soup or salad AND meats to be confirmed two weeks before events</t>
    </r>
  </si>
  <si>
    <t>Desert</t>
  </si>
  <si>
    <r>
      <t>Plating</t>
    </r>
    <r>
      <rPr>
        <sz val="8"/>
        <color theme="1"/>
        <rFont val="Microsoft Sans Serif"/>
        <family val="2"/>
      </rPr>
      <t xml:space="preserve"> (for supplied cakes and desserts)</t>
    </r>
  </si>
  <si>
    <t>Other:</t>
  </si>
  <si>
    <t>Reception:</t>
  </si>
  <si>
    <t>Savory Canapé</t>
  </si>
  <si>
    <t>Foi Gras Canapé</t>
  </si>
  <si>
    <t>Cheese Canapé</t>
  </si>
  <si>
    <t>Sweet Canapé</t>
  </si>
  <si>
    <t>Plating Fee</t>
  </si>
  <si>
    <t>N/A</t>
  </si>
  <si>
    <t>Units:</t>
  </si>
  <si>
    <t>Guests:</t>
  </si>
  <si>
    <t>(includes a dessert)</t>
  </si>
  <si>
    <t>10 to 65 Guests</t>
  </si>
  <si>
    <t>SUB-TOTAL E:</t>
  </si>
  <si>
    <t>SUB-TOTAL F:</t>
  </si>
  <si>
    <t>2 Adults (or less)</t>
  </si>
  <si>
    <t>Additional Person</t>
  </si>
  <si>
    <r>
      <t xml:space="preserve">VIP Service </t>
    </r>
    <r>
      <rPr>
        <sz val="8"/>
        <color theme="1"/>
        <rFont val="Microsoft Sans Serif"/>
        <family val="2"/>
      </rPr>
      <t>(pre-heated cabin in winter)</t>
    </r>
  </si>
  <si>
    <r>
      <t xml:space="preserve">Package </t>
    </r>
    <r>
      <rPr>
        <sz val="8"/>
        <color theme="1"/>
        <rFont val="Microsoft Sans Serif"/>
        <family val="2"/>
      </rPr>
      <t>(one night + Sunday Lunch for two)</t>
    </r>
  </si>
  <si>
    <t>Nights:</t>
  </si>
  <si>
    <t>SUB-TOTAL G:</t>
  </si>
  <si>
    <t>Soup &amp; Sandwich:</t>
  </si>
  <si>
    <t>Cabin Rental:</t>
  </si>
  <si>
    <t>Payment Schedule:</t>
  </si>
  <si>
    <t>SUB-TOTAL:</t>
  </si>
  <si>
    <t>HST:</t>
  </si>
  <si>
    <t>Food Service:</t>
  </si>
  <si>
    <t>TOTAL:</t>
  </si>
  <si>
    <t>Reservation Deposit:</t>
  </si>
  <si>
    <t>Two Months Prior:</t>
  </si>
  <si>
    <t>Final Payment:</t>
  </si>
  <si>
    <t>Balance:</t>
  </si>
  <si>
    <t>less than 30 Guests</t>
  </si>
  <si>
    <t>Dave and Nina</t>
  </si>
  <si>
    <t>per plate</t>
  </si>
  <si>
    <t>meets minimum</t>
  </si>
  <si>
    <t>minimum/plate</t>
  </si>
  <si>
    <t>actual/plate</t>
  </si>
  <si>
    <t>Sub-Total E</t>
  </si>
  <si>
    <t>Will advise closer to actual date of any special dietary needs our guests may have.</t>
  </si>
  <si>
    <t>Will advise closer to actual date whether we intend to provide our own cake/desserts.</t>
  </si>
  <si>
    <t>Will advise closer to actual date whether any of our guests require a cabin rental.</t>
  </si>
  <si>
    <t>(613) 220-6091</t>
  </si>
  <si>
    <t>Will advise closer to actual date whether a farm tour is required.</t>
  </si>
  <si>
    <t>(venue)</t>
  </si>
  <si>
    <t>(Canapés)</t>
  </si>
  <si>
    <t>(Buffet)</t>
  </si>
  <si>
    <t xml:space="preserve"> (Sit-Down Meal)</t>
  </si>
  <si>
    <t xml:space="preserve"> (Reception)</t>
  </si>
  <si>
    <t>(Soup&amp;Sandwich)</t>
  </si>
  <si>
    <t>(Cabin Rental)</t>
  </si>
  <si>
    <r>
      <t xml:space="preserve">Sub-Total A:           </t>
    </r>
    <r>
      <rPr>
        <sz val="8"/>
        <color theme="1"/>
        <rFont val="Microsoft Sans Serif"/>
        <family val="2"/>
      </rPr>
      <t/>
    </r>
  </si>
  <si>
    <t>Sub-Total B:</t>
  </si>
  <si>
    <t>Sub-Total C:</t>
  </si>
  <si>
    <t>Sub-Total D:</t>
  </si>
  <si>
    <t>Sub-Total E:</t>
  </si>
  <si>
    <t>Sub-Total F:</t>
  </si>
  <si>
    <t>Sub-Total G:</t>
  </si>
  <si>
    <t>B to F @ 12%</t>
  </si>
  <si>
    <t>A to G @ 13%</t>
  </si>
  <si>
    <t>Tamara</t>
  </si>
  <si>
    <t>Taras</t>
  </si>
  <si>
    <t>Bohdan</t>
  </si>
  <si>
    <t>Natalia</t>
  </si>
  <si>
    <t>Adriana</t>
  </si>
  <si>
    <t>Dawn</t>
  </si>
  <si>
    <t>Jay</t>
  </si>
  <si>
    <t>Katrina</t>
  </si>
  <si>
    <t>Ashley</t>
  </si>
  <si>
    <t>Derek</t>
  </si>
  <si>
    <t>Raquel</t>
  </si>
  <si>
    <t>Owen</t>
  </si>
  <si>
    <t>Sierra</t>
  </si>
  <si>
    <t>Molly</t>
  </si>
  <si>
    <t>Piper</t>
  </si>
  <si>
    <t>Myron</t>
  </si>
  <si>
    <t>Kristia</t>
  </si>
  <si>
    <t>Gene</t>
  </si>
  <si>
    <t>Svetlana</t>
  </si>
  <si>
    <t>Andrew</t>
  </si>
  <si>
    <t>Marv</t>
  </si>
  <si>
    <t>Eileen</t>
  </si>
  <si>
    <t>Mike</t>
  </si>
  <si>
    <t>Heather</t>
  </si>
  <si>
    <t>Dave</t>
  </si>
  <si>
    <t>Nina</t>
  </si>
  <si>
    <t>Andrij</t>
  </si>
  <si>
    <t>Iryna</t>
  </si>
  <si>
    <t>Pavlo</t>
  </si>
  <si>
    <t>Olya</t>
  </si>
  <si>
    <t>Guest List</t>
  </si>
  <si>
    <t>Adults</t>
  </si>
  <si>
    <t>Kids</t>
  </si>
  <si>
    <t>Vegie</t>
  </si>
  <si>
    <t>Desirée</t>
  </si>
  <si>
    <t>Pryce</t>
  </si>
  <si>
    <t>Allison</t>
  </si>
  <si>
    <t>Brad</t>
  </si>
  <si>
    <t>Meaghan</t>
  </si>
  <si>
    <t>Candace</t>
  </si>
  <si>
    <t>Bruce</t>
  </si>
  <si>
    <t xml:space="preserve">6468 County Road 17, Plantagenet, ON  K0B 1L0
Contact:  Ian Walker (PH) 613-673-5881 (CELL) 613-769-1608
                 iwalker@mariposa-duck.on.ca
                 mariposa-duck.on.ca </t>
  </si>
  <si>
    <t>Larissa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</si>
</sst>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1009]#,##0.00;[Red]\-[$$-1009]#,##0.00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Microsoft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Microsoft Sans Serif"/>
      <family val="2"/>
    </font>
    <font>
      <b/>
      <sz val="20"/>
      <color theme="1"/>
      <name val="Microsoft Sans Serif"/>
      <family val="2"/>
    </font>
    <font>
      <b/>
      <sz val="20"/>
      <color theme="1"/>
      <name val="Calibri"/>
      <family val="2"/>
      <scheme val="minor"/>
    </font>
    <font>
      <sz val="20"/>
      <color theme="1"/>
      <name val="Microsoft Sans Serif"/>
      <family val="2"/>
    </font>
    <font>
      <b/>
      <i/>
      <sz val="14"/>
      <color theme="1"/>
      <name val="Microsoft Sans Serif"/>
      <family val="2"/>
    </font>
    <font>
      <i/>
      <sz val="14"/>
      <color theme="1"/>
      <name val="Calibri"/>
      <family val="2"/>
      <scheme val="minor"/>
    </font>
    <font>
      <i/>
      <sz val="14"/>
      <color theme="1"/>
      <name val="Microsoft Sans Serif"/>
      <family val="2"/>
    </font>
    <font>
      <sz val="8"/>
      <color theme="1"/>
      <name val="Microsoft Sans Serif"/>
      <family val="2"/>
    </font>
    <font>
      <sz val="12"/>
      <color theme="0"/>
      <name val="Microsoft Sans Serif"/>
      <family val="2"/>
    </font>
    <font>
      <b/>
      <sz val="8"/>
      <color theme="1"/>
      <name val="Microsoft Sans Serif"/>
      <family val="2"/>
    </font>
    <font>
      <sz val="12"/>
      <color rgb="FFFF0000"/>
      <name val="Microsoft Sans Serif"/>
      <family val="2"/>
    </font>
    <font>
      <sz val="8"/>
      <color theme="0"/>
      <name val="Microsoft Sans Serif"/>
      <family val="2"/>
    </font>
    <font>
      <sz val="12"/>
      <color theme="0"/>
      <name val="Calibri"/>
      <family val="2"/>
      <scheme val="minor"/>
    </font>
    <font>
      <b/>
      <sz val="36"/>
      <color theme="1"/>
      <name val="Microsoft Sans Serif"/>
      <family val="2"/>
    </font>
    <font>
      <b/>
      <sz val="22"/>
      <color theme="1"/>
      <name val="Microsoft Sans Serif"/>
      <family val="2"/>
    </font>
    <font>
      <sz val="22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 indent="1"/>
    </xf>
    <xf numFmtId="0" fontId="1" fillId="0" borderId="0" xfId="0" applyFont="1"/>
    <xf numFmtId="0" fontId="4" fillId="0" borderId="0" xfId="0" applyFont="1" applyAlignment="1">
      <alignment horizontal="right" vertical="center" indent="1"/>
    </xf>
    <xf numFmtId="0" fontId="4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4" fillId="0" borderId="2" xfId="0" applyFont="1" applyBorder="1" applyAlignment="1">
      <alignment horizontal="right" vertical="center" inden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164" fontId="1" fillId="0" borderId="0" xfId="0" applyNumberFormat="1" applyFont="1" applyBorder="1"/>
    <xf numFmtId="0" fontId="1" fillId="0" borderId="4" xfId="0" applyFont="1" applyBorder="1" applyAlignment="1">
      <alignment horizontal="right" vertical="center" inden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/>
    </xf>
    <xf numFmtId="20" fontId="1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Border="1"/>
    <xf numFmtId="0" fontId="13" fillId="0" borderId="2" xfId="0" applyFont="1" applyBorder="1" applyAlignment="1">
      <alignment horizontal="right" vertical="center" indent="1"/>
    </xf>
    <xf numFmtId="0" fontId="12" fillId="0" borderId="0" xfId="0" applyFont="1" applyBorder="1" applyAlignment="1">
      <alignment horizontal="right" vertical="center" indent="1"/>
    </xf>
    <xf numFmtId="164" fontId="12" fillId="0" borderId="0" xfId="0" applyNumberFormat="1" applyFont="1" applyBorder="1"/>
    <xf numFmtId="0" fontId="4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4" fillId="0" borderId="0" xfId="0" applyFont="1"/>
    <xf numFmtId="164" fontId="14" fillId="0" borderId="0" xfId="0" applyNumberFormat="1" applyFont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 indent="1"/>
    </xf>
    <xf numFmtId="164" fontId="1" fillId="2" borderId="0" xfId="0" applyNumberFormat="1" applyFont="1" applyFill="1" applyBorder="1"/>
    <xf numFmtId="20" fontId="1" fillId="3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" fillId="0" borderId="0" xfId="0" applyFont="1" applyBorder="1" applyAlignment="1">
      <alignment horizontal="left" vertical="center" indent="10"/>
    </xf>
    <xf numFmtId="0" fontId="11" fillId="0" borderId="0" xfId="0" applyFont="1" applyBorder="1" applyAlignment="1">
      <alignment horizontal="right" vertical="center" indent="4"/>
    </xf>
    <xf numFmtId="0" fontId="11" fillId="0" borderId="0" xfId="0" applyFont="1" applyAlignment="1">
      <alignment horizontal="right" vertical="center" indent="4"/>
    </xf>
    <xf numFmtId="0" fontId="11" fillId="0" borderId="0" xfId="0" quotePrefix="1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/>
    <xf numFmtId="0" fontId="18" fillId="0" borderId="0" xfId="0" applyFont="1" applyAlignment="1"/>
    <xf numFmtId="0" fontId="19" fillId="0" borderId="0" xfId="0" applyFont="1" applyAlignment="1">
      <alignment horizontal="center"/>
    </xf>
    <xf numFmtId="0" fontId="14" fillId="0" borderId="0" xfId="0" applyFont="1" applyFill="1" applyBorder="1"/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1" fillId="2" borderId="0" xfId="0" applyFont="1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wrapText="1" indent="1"/>
    </xf>
    <xf numFmtId="0" fontId="1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indent="2"/>
    </xf>
    <xf numFmtId="165" fontId="1" fillId="2" borderId="0" xfId="0" applyNumberFormat="1" applyFont="1" applyFill="1" applyAlignment="1">
      <alignment horizontal="left" vertical="center" indent="1"/>
    </xf>
    <xf numFmtId="165" fontId="0" fillId="2" borderId="0" xfId="0" applyNumberFormat="1" applyFill="1" applyAlignment="1">
      <alignment horizontal="left" vertical="center" indent="1"/>
    </xf>
    <xf numFmtId="15" fontId="1" fillId="2" borderId="0" xfId="0" applyNumberFormat="1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15" fontId="2" fillId="2" borderId="0" xfId="1" applyNumberFormat="1" applyFill="1" applyAlignment="1">
      <alignment horizontal="left" vertical="center" indent="1"/>
    </xf>
    <xf numFmtId="0" fontId="4" fillId="0" borderId="2" xfId="0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8" fillId="0" borderId="4" xfId="0" applyFont="1" applyBorder="1" applyAlignment="1">
      <alignment horizontal="left" vertical="top" indent="2"/>
    </xf>
    <xf numFmtId="0" fontId="9" fillId="0" borderId="0" xfId="0" applyFont="1" applyAlignment="1">
      <alignment horizontal="left" vertical="top" indent="2"/>
    </xf>
    <xf numFmtId="0" fontId="9" fillId="0" borderId="5" xfId="0" applyFont="1" applyBorder="1" applyAlignment="1">
      <alignment horizontal="left" vertical="top" indent="2"/>
    </xf>
    <xf numFmtId="0" fontId="11" fillId="0" borderId="0" xfId="0" applyFont="1" applyBorder="1" applyAlignment="1">
      <alignment horizontal="right" vertical="center" indent="1"/>
    </xf>
    <xf numFmtId="0" fontId="1" fillId="2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horizontal="right" vertical="center" indent="1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5</xdr:col>
      <xdr:colOff>9750</xdr:colOff>
      <xdr:row>0</xdr:row>
      <xdr:rowOff>1165958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2591025" cy="1127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n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0"/>
  <sheetViews>
    <sheetView tabSelected="1" workbookViewId="0">
      <pane ySplit="9" topLeftCell="A10" activePane="bottomLeft" state="frozen"/>
      <selection pane="bottomLeft" activeCell="B67" sqref="B67:N67"/>
    </sheetView>
  </sheetViews>
  <sheetFormatPr defaultColWidth="9.125" defaultRowHeight="15.75" x14ac:dyDescent="0.25"/>
  <cols>
    <col min="1" max="1" width="5.75" style="1" customWidth="1"/>
    <col min="2" max="2" width="15.75" style="1" customWidth="1"/>
    <col min="3" max="3" width="3.75" style="1" customWidth="1"/>
    <col min="4" max="5" width="9.75" style="1" customWidth="1"/>
    <col min="6" max="7" width="9.125" style="1"/>
    <col min="8" max="9" width="11.375" style="1" bestFit="1" customWidth="1"/>
    <col min="10" max="10" width="9.125" style="1"/>
    <col min="11" max="12" width="11.375" style="1" bestFit="1" customWidth="1"/>
    <col min="13" max="13" width="12.75" style="1" customWidth="1"/>
    <col min="14" max="16" width="9.125" style="1"/>
    <col min="17" max="19" width="11.375" style="1" bestFit="1" customWidth="1"/>
    <col min="20" max="16384" width="9.125" style="1"/>
  </cols>
  <sheetData>
    <row r="1" spans="1:27" ht="95.1" customHeight="1" x14ac:dyDescent="0.25">
      <c r="B1" s="71"/>
      <c r="C1" s="71"/>
      <c r="D1" s="71"/>
      <c r="E1" s="71"/>
      <c r="F1" s="83" t="s">
        <v>164</v>
      </c>
      <c r="G1" s="84"/>
      <c r="H1" s="84"/>
      <c r="I1" s="84"/>
      <c r="J1" s="84"/>
      <c r="K1" s="84"/>
      <c r="L1" s="84"/>
      <c r="M1" s="84"/>
      <c r="N1" s="84"/>
    </row>
    <row r="2" spans="1:27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3"/>
      <c r="B3" s="4" t="s">
        <v>0</v>
      </c>
      <c r="C3" s="3"/>
      <c r="D3" s="85">
        <v>42693</v>
      </c>
      <c r="E3" s="86"/>
      <c r="F3" s="86"/>
      <c r="G3" s="6"/>
      <c r="H3" s="6"/>
      <c r="I3" s="6"/>
      <c r="J3" s="6"/>
      <c r="K3" s="6"/>
      <c r="L3" s="6"/>
      <c r="M3" s="6"/>
      <c r="N3" s="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 s="3"/>
      <c r="B5" s="4" t="s">
        <v>1</v>
      </c>
      <c r="C5" s="3"/>
      <c r="D5" s="87" t="s">
        <v>96</v>
      </c>
      <c r="E5" s="88"/>
      <c r="F5" s="88"/>
      <c r="G5" s="88"/>
      <c r="H5" s="6"/>
      <c r="I5" s="6"/>
      <c r="J5" s="6"/>
      <c r="K5" s="6"/>
      <c r="L5" s="6"/>
      <c r="M5" s="6"/>
      <c r="N5" s="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 s="3"/>
      <c r="B6" s="4" t="s">
        <v>2</v>
      </c>
      <c r="C6" s="3"/>
      <c r="D6" s="89" t="s">
        <v>4</v>
      </c>
      <c r="E6" s="88"/>
      <c r="F6" s="88"/>
      <c r="G6" s="88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 s="3"/>
      <c r="B7" s="4" t="s">
        <v>3</v>
      </c>
      <c r="C7" s="3"/>
      <c r="D7" s="87" t="s">
        <v>105</v>
      </c>
      <c r="E7" s="88"/>
      <c r="F7" s="88"/>
      <c r="G7" s="6"/>
      <c r="H7" s="6"/>
      <c r="I7" s="6"/>
      <c r="J7" s="6"/>
      <c r="K7" s="6"/>
      <c r="L7" s="6"/>
      <c r="M7" s="6"/>
      <c r="N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 s="3"/>
      <c r="B9" s="4" t="s">
        <v>7</v>
      </c>
      <c r="C9" s="3"/>
      <c r="D9" s="70">
        <f>H9+L9</f>
        <v>38</v>
      </c>
      <c r="E9" s="70"/>
      <c r="F9" s="3"/>
      <c r="G9" s="4" t="s">
        <v>8</v>
      </c>
      <c r="H9" s="42">
        <f>Guests!B47</f>
        <v>30</v>
      </c>
      <c r="I9" s="3"/>
      <c r="J9" s="3"/>
      <c r="K9" s="4" t="s">
        <v>6</v>
      </c>
      <c r="L9" s="42">
        <f>Guests!D47</f>
        <v>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6.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27" thickTop="1" x14ac:dyDescent="0.25">
      <c r="A11" s="3"/>
      <c r="B11" s="77" t="s">
        <v>9</v>
      </c>
      <c r="C11" s="78"/>
      <c r="D11" s="78"/>
      <c r="E11" s="79"/>
      <c r="F11" s="8"/>
      <c r="G11" s="8"/>
      <c r="H11" s="8"/>
      <c r="I11" s="8"/>
      <c r="J11" s="8"/>
      <c r="K11" s="9" t="s">
        <v>17</v>
      </c>
      <c r="L11" s="9" t="s">
        <v>72</v>
      </c>
      <c r="M11" s="9" t="s">
        <v>5</v>
      </c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s="3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s="3"/>
      <c r="B13" s="73" t="s">
        <v>10</v>
      </c>
      <c r="C13" s="72"/>
      <c r="D13" s="72"/>
      <c r="E13" s="72"/>
      <c r="F13" s="12"/>
      <c r="G13" s="12"/>
      <c r="H13" s="12"/>
      <c r="I13" s="12"/>
      <c r="J13" s="12"/>
      <c r="K13" s="14">
        <v>300</v>
      </c>
      <c r="L13" s="43">
        <v>1</v>
      </c>
      <c r="M13" s="14">
        <f>K13*L13</f>
        <v>300</v>
      </c>
      <c r="N13" s="1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s="3"/>
      <c r="B14" s="73" t="s">
        <v>11</v>
      </c>
      <c r="C14" s="74"/>
      <c r="D14" s="74"/>
      <c r="E14" s="74"/>
      <c r="F14" s="12"/>
      <c r="G14" s="12"/>
      <c r="H14" s="12"/>
      <c r="I14" s="12"/>
      <c r="J14" s="12"/>
      <c r="K14" s="14">
        <v>300</v>
      </c>
      <c r="L14" s="43">
        <v>1</v>
      </c>
      <c r="M14" s="14">
        <f t="shared" ref="M14:M19" si="0">K14*L14</f>
        <v>300</v>
      </c>
      <c r="N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3"/>
      <c r="B15" s="73" t="s">
        <v>12</v>
      </c>
      <c r="C15" s="74"/>
      <c r="D15" s="74"/>
      <c r="E15" s="74"/>
      <c r="F15" s="12"/>
      <c r="G15" s="12"/>
      <c r="H15" s="12"/>
      <c r="I15" s="12"/>
      <c r="J15" s="12"/>
      <c r="K15" s="14">
        <v>300</v>
      </c>
      <c r="L15" s="43">
        <v>1</v>
      </c>
      <c r="M15" s="14">
        <f t="shared" si="0"/>
        <v>300</v>
      </c>
      <c r="N15" s="1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s="3"/>
      <c r="B16" s="73" t="s">
        <v>13</v>
      </c>
      <c r="C16" s="74"/>
      <c r="D16" s="74"/>
      <c r="E16" s="74"/>
      <c r="F16" s="12"/>
      <c r="G16" s="12"/>
      <c r="H16" s="12"/>
      <c r="I16" s="12"/>
      <c r="J16" s="12"/>
      <c r="K16" s="14">
        <v>200</v>
      </c>
      <c r="L16" s="43">
        <v>1</v>
      </c>
      <c r="M16" s="14">
        <f t="shared" si="0"/>
        <v>200</v>
      </c>
      <c r="N16" s="1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 s="3"/>
      <c r="B17" s="73" t="s">
        <v>22</v>
      </c>
      <c r="C17" s="72"/>
      <c r="D17" s="72"/>
      <c r="E17" s="72"/>
      <c r="F17" s="12"/>
      <c r="G17" s="12"/>
      <c r="H17" s="12"/>
      <c r="I17" s="12"/>
      <c r="J17" s="12"/>
      <c r="K17" s="14">
        <v>100</v>
      </c>
      <c r="L17" s="43"/>
      <c r="M17" s="14">
        <f t="shared" si="0"/>
        <v>0</v>
      </c>
      <c r="N17" s="1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 s="3"/>
      <c r="B18" s="73" t="s">
        <v>14</v>
      </c>
      <c r="C18" s="72"/>
      <c r="D18" s="72"/>
      <c r="E18" s="72"/>
      <c r="F18" s="12"/>
      <c r="G18" s="12"/>
      <c r="H18" s="12"/>
      <c r="I18" s="12"/>
      <c r="J18" s="12"/>
      <c r="K18" s="14">
        <v>100</v>
      </c>
      <c r="L18" s="43">
        <v>1</v>
      </c>
      <c r="M18" s="14">
        <f t="shared" si="0"/>
        <v>100</v>
      </c>
      <c r="N18" s="1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3"/>
      <c r="B19" s="73" t="s">
        <v>15</v>
      </c>
      <c r="C19" s="72"/>
      <c r="D19" s="72"/>
      <c r="E19" s="72"/>
      <c r="F19" s="12"/>
      <c r="G19" s="12"/>
      <c r="H19" s="12"/>
      <c r="I19" s="12"/>
      <c r="J19" s="12"/>
      <c r="K19" s="14">
        <v>100</v>
      </c>
      <c r="L19" s="43"/>
      <c r="M19" s="14">
        <f t="shared" si="0"/>
        <v>0</v>
      </c>
      <c r="N19" s="1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 s="3"/>
      <c r="B20" s="67" t="s">
        <v>16</v>
      </c>
      <c r="C20" s="69"/>
      <c r="D20" s="72"/>
      <c r="E20" s="72"/>
      <c r="F20" s="12"/>
      <c r="G20" s="12"/>
      <c r="H20" s="12"/>
      <c r="I20" s="12"/>
      <c r="J20" s="12"/>
      <c r="K20" s="14"/>
      <c r="L20" s="19"/>
      <c r="M20" s="12"/>
      <c r="N20" s="1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3"/>
      <c r="B21" s="67"/>
      <c r="C21" s="69"/>
      <c r="D21" s="72"/>
      <c r="E21" s="72"/>
      <c r="F21" s="12"/>
      <c r="G21" s="12"/>
      <c r="H21" s="12"/>
      <c r="I21" s="12"/>
      <c r="J21" s="12"/>
      <c r="K21" s="14"/>
      <c r="L21" s="19"/>
      <c r="M21" s="12"/>
      <c r="N21" s="1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4.75" x14ac:dyDescent="0.25">
      <c r="A22" s="3"/>
      <c r="B22" s="75" t="s">
        <v>18</v>
      </c>
      <c r="C22" s="76"/>
      <c r="D22" s="76"/>
      <c r="E22" s="76"/>
      <c r="F22" s="12"/>
      <c r="G22" s="12"/>
      <c r="H22" s="12"/>
      <c r="I22" s="12"/>
      <c r="J22" s="12"/>
      <c r="K22" s="14"/>
      <c r="L22" s="12"/>
      <c r="M22" s="14">
        <f>SUM(M13:M21)</f>
        <v>1200</v>
      </c>
      <c r="N22" s="1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3"/>
      <c r="B23" s="15"/>
      <c r="C23" s="12"/>
      <c r="D23" s="72"/>
      <c r="E23" s="72"/>
      <c r="F23" s="12"/>
      <c r="G23" s="12"/>
      <c r="H23" s="12"/>
      <c r="I23" s="12"/>
      <c r="J23" s="12"/>
      <c r="K23" s="14"/>
      <c r="L23" s="12"/>
      <c r="M23" s="12"/>
      <c r="N23" s="1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5">
      <c r="A24" s="3"/>
      <c r="B24" s="20" t="s">
        <v>19</v>
      </c>
      <c r="C24" s="81" t="s">
        <v>106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1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3"/>
      <c r="B25" s="11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1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thickBot="1" x14ac:dyDescent="0.3">
      <c r="A26" s="3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7.25" thickTop="1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7" thickTop="1" x14ac:dyDescent="0.25">
      <c r="A28" s="3"/>
      <c r="B28" s="77" t="s">
        <v>20</v>
      </c>
      <c r="C28" s="78"/>
      <c r="D28" s="78"/>
      <c r="E28" s="79"/>
      <c r="F28" s="79"/>
      <c r="G28" s="79"/>
      <c r="H28" s="79"/>
      <c r="I28" s="9"/>
      <c r="J28" s="9" t="s">
        <v>33</v>
      </c>
      <c r="K28" s="9"/>
      <c r="L28" s="9"/>
      <c r="M28" s="9"/>
      <c r="N28" s="1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3"/>
      <c r="B29" s="73" t="s">
        <v>21</v>
      </c>
      <c r="C29" s="72"/>
      <c r="D29" s="72"/>
      <c r="E29" s="72"/>
      <c r="F29" s="12"/>
      <c r="G29" s="12"/>
      <c r="H29" s="12"/>
      <c r="I29" s="21"/>
      <c r="J29" s="21" t="s">
        <v>34</v>
      </c>
      <c r="K29" s="12"/>
      <c r="L29" s="12"/>
      <c r="M29" s="12"/>
      <c r="N29" s="1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3"/>
      <c r="B30" s="73" t="s">
        <v>23</v>
      </c>
      <c r="C30" s="74"/>
      <c r="D30" s="74"/>
      <c r="E30" s="74"/>
      <c r="F30" s="12"/>
      <c r="G30" s="12"/>
      <c r="H30" s="12"/>
      <c r="I30" s="22"/>
      <c r="J30" s="47">
        <v>0.125</v>
      </c>
      <c r="K30" s="12"/>
      <c r="L30" s="12"/>
      <c r="M30" s="12"/>
      <c r="N30" s="1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 s="3"/>
      <c r="B31" s="73" t="s">
        <v>24</v>
      </c>
      <c r="C31" s="74"/>
      <c r="D31" s="74"/>
      <c r="E31" s="74"/>
      <c r="F31" s="12"/>
      <c r="G31" s="12"/>
      <c r="H31" s="12"/>
      <c r="I31" s="22"/>
      <c r="J31" s="47">
        <v>0.16666666666666666</v>
      </c>
      <c r="K31" s="12"/>
      <c r="L31" s="12"/>
      <c r="M31" s="12"/>
      <c r="N31" s="1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3"/>
      <c r="B32" s="73" t="s">
        <v>26</v>
      </c>
      <c r="C32" s="74"/>
      <c r="D32" s="74"/>
      <c r="E32" s="74"/>
      <c r="F32" s="12"/>
      <c r="G32" s="12"/>
      <c r="H32" s="12"/>
      <c r="I32" s="22"/>
      <c r="J32" s="47">
        <v>0.1875</v>
      </c>
      <c r="K32" s="12"/>
      <c r="L32" s="12"/>
      <c r="M32" s="12"/>
      <c r="N32" s="1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 s="3"/>
      <c r="B33" s="73" t="s">
        <v>25</v>
      </c>
      <c r="C33" s="72"/>
      <c r="D33" s="72"/>
      <c r="E33" s="72"/>
      <c r="F33" s="12"/>
      <c r="G33" s="12"/>
      <c r="H33" s="12"/>
      <c r="I33" s="21"/>
      <c r="J33" s="48"/>
      <c r="K33" s="12"/>
      <c r="L33" s="12"/>
      <c r="M33" s="12"/>
      <c r="N33" s="1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 s="3"/>
      <c r="B34" s="73" t="s">
        <v>27</v>
      </c>
      <c r="C34" s="72"/>
      <c r="D34" s="72"/>
      <c r="E34" s="72"/>
      <c r="F34" s="12"/>
      <c r="G34" s="12"/>
      <c r="H34" s="12"/>
      <c r="I34" s="21"/>
      <c r="J34" s="48"/>
      <c r="K34" s="12"/>
      <c r="L34" s="12"/>
      <c r="M34" s="12"/>
      <c r="N34" s="1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 s="3"/>
      <c r="B35" s="73" t="s">
        <v>28</v>
      </c>
      <c r="C35" s="72"/>
      <c r="D35" s="72"/>
      <c r="E35" s="72"/>
      <c r="F35" s="12"/>
      <c r="G35" s="12"/>
      <c r="H35" s="12"/>
      <c r="I35" s="22"/>
      <c r="J35" s="47">
        <v>0.20833333333333334</v>
      </c>
      <c r="K35" s="12"/>
      <c r="L35" s="12"/>
      <c r="M35" s="12"/>
      <c r="N35" s="1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 s="3"/>
      <c r="B36" s="73" t="s">
        <v>29</v>
      </c>
      <c r="C36" s="74"/>
      <c r="D36" s="74"/>
      <c r="E36" s="74"/>
      <c r="F36" s="12"/>
      <c r="G36" s="12"/>
      <c r="H36" s="12"/>
      <c r="I36" s="22"/>
      <c r="J36" s="47">
        <v>0.29166666666666669</v>
      </c>
      <c r="K36" s="12"/>
      <c r="L36" s="12"/>
      <c r="M36" s="12"/>
      <c r="N36" s="1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 s="3"/>
      <c r="B37" s="73" t="s">
        <v>30</v>
      </c>
      <c r="C37" s="74"/>
      <c r="D37" s="74"/>
      <c r="E37" s="74"/>
      <c r="F37" s="12"/>
      <c r="G37" s="12"/>
      <c r="H37" s="12"/>
      <c r="I37" s="22"/>
      <c r="J37" s="47">
        <v>0.33333333333333331</v>
      </c>
      <c r="K37" s="12"/>
      <c r="L37" s="12"/>
      <c r="M37" s="12"/>
      <c r="N37" s="1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3"/>
      <c r="B38" s="73" t="s">
        <v>15</v>
      </c>
      <c r="C38" s="74"/>
      <c r="D38" s="74"/>
      <c r="E38" s="74"/>
      <c r="F38" s="12"/>
      <c r="G38" s="12"/>
      <c r="H38" s="12"/>
      <c r="I38" s="21"/>
      <c r="J38" s="48"/>
      <c r="K38" s="12"/>
      <c r="L38" s="12"/>
      <c r="M38" s="12"/>
      <c r="N38" s="1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3"/>
      <c r="B39" s="73" t="s">
        <v>31</v>
      </c>
      <c r="C39" s="72"/>
      <c r="D39" s="72"/>
      <c r="E39" s="72"/>
      <c r="F39" s="12"/>
      <c r="G39" s="12"/>
      <c r="H39" s="12"/>
      <c r="I39" s="22"/>
      <c r="J39" s="47">
        <v>0.33333333333333331</v>
      </c>
      <c r="K39" s="12"/>
      <c r="L39" s="12"/>
      <c r="M39" s="12"/>
      <c r="N39" s="1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 s="3"/>
      <c r="B40" s="73" t="s">
        <v>32</v>
      </c>
      <c r="C40" s="72"/>
      <c r="D40" s="72"/>
      <c r="E40" s="72"/>
      <c r="F40" s="12"/>
      <c r="G40" s="12"/>
      <c r="H40" s="12"/>
      <c r="I40" s="22"/>
      <c r="J40" s="47">
        <v>0.4375</v>
      </c>
      <c r="K40" s="12"/>
      <c r="L40" s="12"/>
      <c r="M40" s="12"/>
      <c r="N40" s="1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3"/>
      <c r="B41" s="1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 s="3"/>
      <c r="B42" s="20" t="s">
        <v>19</v>
      </c>
      <c r="C42" s="81" t="s">
        <v>106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1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 s="3"/>
      <c r="B43" s="1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1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thickBot="1" x14ac:dyDescent="0.3">
      <c r="A44" s="3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7.25" thickTop="1" thickBo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7" thickTop="1" x14ac:dyDescent="0.25">
      <c r="A46" s="3"/>
      <c r="B46" s="77" t="s">
        <v>35</v>
      </c>
      <c r="C46" s="78"/>
      <c r="D46" s="78"/>
      <c r="E46" s="79"/>
      <c r="F46" s="79"/>
      <c r="G46" s="79"/>
      <c r="H46" s="79"/>
      <c r="I46" s="90" t="s">
        <v>39</v>
      </c>
      <c r="J46" s="91"/>
      <c r="K46" s="9"/>
      <c r="L46" s="9"/>
      <c r="M46" s="9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 s="3"/>
      <c r="B47" s="73" t="s">
        <v>37</v>
      </c>
      <c r="C47" s="72"/>
      <c r="D47" s="72"/>
      <c r="E47" s="72"/>
      <c r="F47" s="12"/>
      <c r="G47" s="12"/>
      <c r="H47" s="12"/>
      <c r="I47" s="12"/>
      <c r="J47" s="43"/>
      <c r="K47" s="12"/>
      <c r="L47" s="12"/>
      <c r="M47" s="12"/>
      <c r="N47" s="1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 s="3"/>
      <c r="B48" s="73" t="s">
        <v>36</v>
      </c>
      <c r="C48" s="74"/>
      <c r="D48" s="74"/>
      <c r="E48" s="74"/>
      <c r="F48" s="12"/>
      <c r="G48" s="12"/>
      <c r="H48" s="12"/>
      <c r="I48" s="12"/>
      <c r="J48" s="43"/>
      <c r="K48" s="12"/>
      <c r="L48" s="12"/>
      <c r="M48" s="12"/>
      <c r="N48" s="1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 s="3"/>
      <c r="B49" s="73" t="s">
        <v>38</v>
      </c>
      <c r="C49" s="74"/>
      <c r="D49" s="74"/>
      <c r="E49" s="74"/>
      <c r="F49" s="12"/>
      <c r="G49" s="12"/>
      <c r="H49" s="12"/>
      <c r="I49" s="12"/>
      <c r="J49" s="43"/>
      <c r="K49" s="12"/>
      <c r="L49" s="12"/>
      <c r="M49" s="12"/>
      <c r="N49" s="1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 s="3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 s="3"/>
      <c r="B51" s="20" t="s">
        <v>19</v>
      </c>
      <c r="C51" s="81" t="s">
        <v>102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1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 s="3"/>
      <c r="B52" s="1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1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6.5" thickBot="1" x14ac:dyDescent="0.3">
      <c r="A53" s="3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7.25" thickTop="1" thickBo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25.5" thickTop="1" x14ac:dyDescent="0.25">
      <c r="A55" s="3"/>
      <c r="B55" s="77" t="s">
        <v>40</v>
      </c>
      <c r="C55" s="79"/>
      <c r="D55" s="79"/>
      <c r="E55" s="79"/>
      <c r="F55" s="26"/>
      <c r="G55" s="26" t="s">
        <v>58</v>
      </c>
      <c r="H55" s="44" t="s">
        <v>55</v>
      </c>
      <c r="I55" s="90"/>
      <c r="J55" s="91"/>
      <c r="K55" s="9" t="s">
        <v>17</v>
      </c>
      <c r="L55" s="24" t="s">
        <v>73</v>
      </c>
      <c r="M55" s="23" t="s">
        <v>5</v>
      </c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A56" s="3"/>
      <c r="B56" s="73" t="s">
        <v>41</v>
      </c>
      <c r="C56" s="72"/>
      <c r="D56" s="72"/>
      <c r="E56" s="72"/>
      <c r="F56" s="12"/>
      <c r="G56" s="12"/>
      <c r="H56" s="12"/>
      <c r="I56" s="12"/>
      <c r="J56" s="19"/>
      <c r="K56" s="14">
        <v>12</v>
      </c>
      <c r="L56" s="19" t="str">
        <f>IF(H55="Y",D9,"0")</f>
        <v>0</v>
      </c>
      <c r="M56" s="14">
        <f>K56*L56</f>
        <v>0</v>
      </c>
      <c r="N56" s="1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 s="3"/>
      <c r="B57" s="67" t="s">
        <v>16</v>
      </c>
      <c r="C57" s="69"/>
      <c r="D57" s="72"/>
      <c r="E57" s="72"/>
      <c r="F57" s="12"/>
      <c r="G57" s="12"/>
      <c r="H57" s="12"/>
      <c r="I57" s="12"/>
      <c r="J57" s="19"/>
      <c r="K57" s="12"/>
      <c r="L57" s="12"/>
      <c r="M57" s="12"/>
      <c r="N57" s="1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 s="3"/>
      <c r="B58" s="15"/>
      <c r="C58" s="12"/>
      <c r="D58" s="72"/>
      <c r="E58" s="72"/>
      <c r="F58" s="12"/>
      <c r="G58" s="12"/>
      <c r="H58" s="12"/>
      <c r="I58" s="12"/>
      <c r="J58" s="19"/>
      <c r="K58" s="12"/>
      <c r="L58" s="12"/>
      <c r="M58" s="12"/>
      <c r="N58" s="1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4.75" x14ac:dyDescent="0.25">
      <c r="A59" s="3"/>
      <c r="B59" s="75" t="s">
        <v>42</v>
      </c>
      <c r="C59" s="76"/>
      <c r="D59" s="76"/>
      <c r="E59" s="76"/>
      <c r="F59" s="12"/>
      <c r="G59" s="12"/>
      <c r="H59" s="12"/>
      <c r="I59" s="12"/>
      <c r="J59" s="12"/>
      <c r="K59" s="14"/>
      <c r="L59" s="12"/>
      <c r="M59" s="14">
        <f>SUM(M56:M58)</f>
        <v>0</v>
      </c>
      <c r="N59" s="1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 s="3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 s="3"/>
      <c r="B61" s="20" t="s">
        <v>19</v>
      </c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1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A62" s="3"/>
      <c r="B62" s="11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1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6.5" thickBot="1" x14ac:dyDescent="0.3">
      <c r="A63" s="3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6.5" thickTop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6.5" thickBo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5.5" thickTop="1" x14ac:dyDescent="0.25">
      <c r="A66" s="3"/>
      <c r="B66" s="98" t="s">
        <v>43</v>
      </c>
      <c r="C66" s="99"/>
      <c r="D66" s="100"/>
      <c r="E66" s="100"/>
      <c r="F66" s="26"/>
      <c r="G66" s="26" t="s">
        <v>58</v>
      </c>
      <c r="H66" s="44" t="s">
        <v>54</v>
      </c>
      <c r="I66" s="90"/>
      <c r="J66" s="91"/>
      <c r="K66" s="9" t="s">
        <v>17</v>
      </c>
      <c r="L66" s="24" t="s">
        <v>73</v>
      </c>
      <c r="M66" s="23" t="s">
        <v>5</v>
      </c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30" customHeight="1" x14ac:dyDescent="0.25">
      <c r="A67" s="3"/>
      <c r="B67" s="92" t="s">
        <v>45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4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 s="3"/>
      <c r="B68" s="73" t="s">
        <v>95</v>
      </c>
      <c r="C68" s="72"/>
      <c r="D68" s="72"/>
      <c r="E68" s="72"/>
      <c r="F68" s="12"/>
      <c r="G68" s="12"/>
      <c r="H68" s="12"/>
      <c r="I68" s="25" t="b">
        <f>AND(D9&lt;30,H66="Y")</f>
        <v>0</v>
      </c>
      <c r="J68" s="19"/>
      <c r="K68" s="14">
        <v>70</v>
      </c>
      <c r="L68" s="19">
        <f>IF(I68,D9,0)</f>
        <v>0</v>
      </c>
      <c r="M68" s="14">
        <f>K68*L68</f>
        <v>0</v>
      </c>
      <c r="N68" s="1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 s="3"/>
      <c r="B69" s="73" t="s">
        <v>59</v>
      </c>
      <c r="C69" s="72"/>
      <c r="D69" s="72"/>
      <c r="E69" s="72"/>
      <c r="F69" s="12"/>
      <c r="G69" s="12"/>
      <c r="H69" s="12"/>
      <c r="I69" s="25" t="b">
        <f>AND(D9&gt;29,H66="Y")</f>
        <v>1</v>
      </c>
      <c r="J69" s="19"/>
      <c r="K69" s="14">
        <v>60</v>
      </c>
      <c r="L69" s="19">
        <f>IF(I69,D9,0)</f>
        <v>38</v>
      </c>
      <c r="M69" s="14">
        <f>K69*L69</f>
        <v>2280</v>
      </c>
      <c r="N69" s="1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 s="3"/>
      <c r="B70" s="73" t="s">
        <v>46</v>
      </c>
      <c r="C70" s="72"/>
      <c r="D70" s="72"/>
      <c r="E70" s="72"/>
      <c r="F70" s="12"/>
      <c r="G70" s="12"/>
      <c r="H70" s="12"/>
      <c r="I70" s="12"/>
      <c r="J70" s="19"/>
      <c r="K70" s="14">
        <v>100</v>
      </c>
      <c r="L70" s="43"/>
      <c r="M70" s="14">
        <f>K70*L70</f>
        <v>0</v>
      </c>
      <c r="N70" s="1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 s="3"/>
      <c r="B71" s="67" t="s">
        <v>47</v>
      </c>
      <c r="C71" s="69"/>
      <c r="D71" s="95" t="s">
        <v>48</v>
      </c>
      <c r="E71" s="95"/>
      <c r="F71" s="12"/>
      <c r="G71" s="12"/>
      <c r="H71" s="12"/>
      <c r="I71" s="12"/>
      <c r="J71" s="19"/>
      <c r="K71" s="12"/>
      <c r="L71" s="12"/>
      <c r="M71" s="12"/>
      <c r="N71" s="1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 s="3"/>
      <c r="B72" s="15"/>
      <c r="C72" s="12"/>
      <c r="D72" s="72" t="s">
        <v>49</v>
      </c>
      <c r="E72" s="72"/>
      <c r="F72" s="12"/>
      <c r="G72" s="12"/>
      <c r="H72" s="12"/>
      <c r="I72" s="12"/>
      <c r="J72" s="19"/>
      <c r="K72" s="14">
        <v>5</v>
      </c>
      <c r="L72" s="12"/>
      <c r="M72" s="12"/>
      <c r="N72" s="1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 s="3"/>
      <c r="B73" s="15"/>
      <c r="C73" s="12"/>
      <c r="D73" s="72" t="s">
        <v>50</v>
      </c>
      <c r="E73" s="72"/>
      <c r="F73" s="12"/>
      <c r="G73" s="12"/>
      <c r="H73" s="12"/>
      <c r="I73" s="12"/>
      <c r="J73" s="19"/>
      <c r="K73" s="14">
        <v>5</v>
      </c>
      <c r="L73" s="12"/>
      <c r="M73" s="12"/>
      <c r="N73" s="1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 s="3"/>
      <c r="B74" s="15"/>
      <c r="C74" s="12"/>
      <c r="D74" s="72" t="s">
        <v>51</v>
      </c>
      <c r="E74" s="72"/>
      <c r="F74" s="12"/>
      <c r="G74" s="12"/>
      <c r="H74" s="12"/>
      <c r="I74" s="12"/>
      <c r="J74" s="19"/>
      <c r="K74" s="14">
        <v>5</v>
      </c>
      <c r="L74" s="12"/>
      <c r="M74" s="12"/>
      <c r="N74" s="1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 s="3"/>
      <c r="B75" s="15"/>
      <c r="C75" s="72" t="s">
        <v>52</v>
      </c>
      <c r="D75" s="80"/>
      <c r="E75" s="80"/>
      <c r="F75" s="12"/>
      <c r="G75" s="12"/>
      <c r="H75" s="12"/>
      <c r="I75" s="12"/>
      <c r="J75" s="19"/>
      <c r="K75" s="14">
        <v>5</v>
      </c>
      <c r="L75" s="12"/>
      <c r="M75" s="12"/>
      <c r="N75" s="1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 s="3"/>
      <c r="B76" s="15"/>
      <c r="C76" s="72" t="s">
        <v>53</v>
      </c>
      <c r="D76" s="80"/>
      <c r="E76" s="80"/>
      <c r="F76" s="12"/>
      <c r="G76" s="12"/>
      <c r="H76" s="12"/>
      <c r="I76" s="12"/>
      <c r="J76" s="19"/>
      <c r="K76" s="14">
        <v>5</v>
      </c>
      <c r="L76" s="12"/>
      <c r="M76" s="12"/>
      <c r="N76" s="1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 s="3"/>
      <c r="B77" s="73" t="s">
        <v>62</v>
      </c>
      <c r="C77" s="72"/>
      <c r="D77" s="72"/>
      <c r="E77" s="72"/>
      <c r="F77" s="12"/>
      <c r="G77" s="12"/>
      <c r="H77" s="12"/>
      <c r="I77" s="12"/>
      <c r="J77" s="19"/>
      <c r="K77" s="14">
        <v>5</v>
      </c>
      <c r="L77" s="19">
        <f>IF(H66="Y",D9,0)</f>
        <v>38</v>
      </c>
      <c r="M77" s="14">
        <f>K77*L77</f>
        <v>190</v>
      </c>
      <c r="N77" s="1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 s="3"/>
      <c r="B78" s="73" t="s">
        <v>63</v>
      </c>
      <c r="C78" s="72"/>
      <c r="D78" s="72"/>
      <c r="E78" s="72"/>
      <c r="F78" s="12"/>
      <c r="G78" s="12"/>
      <c r="H78" s="12"/>
      <c r="I78" s="12"/>
      <c r="J78" s="19"/>
      <c r="K78" s="14">
        <v>2</v>
      </c>
      <c r="L78" s="19"/>
      <c r="M78" s="14">
        <f>K78*L78</f>
        <v>0</v>
      </c>
      <c r="N78" s="1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3"/>
      <c r="B79" s="15" t="s">
        <v>64</v>
      </c>
      <c r="C79" s="96"/>
      <c r="D79" s="97"/>
      <c r="E79" s="97"/>
      <c r="F79" s="12"/>
      <c r="G79" s="12"/>
      <c r="H79" s="12"/>
      <c r="I79" s="12"/>
      <c r="J79" s="19"/>
      <c r="K79" s="14"/>
      <c r="L79" s="27">
        <f>IF(H70="Y",#REF!,0)</f>
        <v>0</v>
      </c>
      <c r="M79" s="12"/>
      <c r="N79" s="1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 s="3"/>
      <c r="B80" s="15"/>
      <c r="C80" s="96"/>
      <c r="D80" s="97"/>
      <c r="E80" s="97"/>
      <c r="F80" s="12"/>
      <c r="G80" s="12"/>
      <c r="H80" s="12"/>
      <c r="I80" s="12"/>
      <c r="J80" s="19"/>
      <c r="K80" s="14"/>
      <c r="L80" s="27">
        <f>IF(H70="Y",#REF!,0)</f>
        <v>0</v>
      </c>
      <c r="M80" s="12"/>
      <c r="N80" s="1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24.75" x14ac:dyDescent="0.25">
      <c r="A81" s="3"/>
      <c r="B81" s="75" t="s">
        <v>44</v>
      </c>
      <c r="C81" s="76"/>
      <c r="D81" s="76"/>
      <c r="E81" s="76"/>
      <c r="F81" s="12"/>
      <c r="G81" s="12"/>
      <c r="H81" s="12"/>
      <c r="I81" s="12"/>
      <c r="J81" s="12"/>
      <c r="K81" s="14"/>
      <c r="L81" s="12"/>
      <c r="M81" s="14">
        <f>SUM(M68:M80)</f>
        <v>2470</v>
      </c>
      <c r="N81" s="1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3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3"/>
      <c r="B83" s="20" t="s">
        <v>19</v>
      </c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1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 s="3"/>
      <c r="B84" s="11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1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thickBot="1" x14ac:dyDescent="0.3">
      <c r="A85" s="3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7.25" thickTop="1" thickBo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25.5" thickTop="1" x14ac:dyDescent="0.25">
      <c r="A87" s="3"/>
      <c r="B87" s="77" t="s">
        <v>56</v>
      </c>
      <c r="C87" s="79"/>
      <c r="D87" s="79"/>
      <c r="E87" s="79"/>
      <c r="F87" s="26"/>
      <c r="G87" s="26" t="s">
        <v>58</v>
      </c>
      <c r="H87" s="44" t="s">
        <v>55</v>
      </c>
      <c r="I87" s="90"/>
      <c r="J87" s="91"/>
      <c r="K87" s="9" t="s">
        <v>17</v>
      </c>
      <c r="L87" s="24" t="s">
        <v>73</v>
      </c>
      <c r="M87" s="23" t="s">
        <v>5</v>
      </c>
      <c r="N87" s="1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20.100000000000001" customHeight="1" x14ac:dyDescent="0.25">
      <c r="A88" s="3"/>
      <c r="B88" s="92" t="s">
        <v>60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4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30" customHeight="1" x14ac:dyDescent="0.25">
      <c r="A89" s="3"/>
      <c r="B89" s="92" t="s">
        <v>61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 s="3"/>
      <c r="B90" s="73" t="s">
        <v>95</v>
      </c>
      <c r="C90" s="72"/>
      <c r="D90" s="72"/>
      <c r="E90" s="72"/>
      <c r="F90" s="12"/>
      <c r="G90" s="12"/>
      <c r="H90" s="12"/>
      <c r="I90" s="25" t="b">
        <f>AND(D9&lt;30,H87="Y")</f>
        <v>0</v>
      </c>
      <c r="J90" s="19"/>
      <c r="K90" s="14">
        <v>80</v>
      </c>
      <c r="L90" s="19">
        <f>IF(I90,D9,0)</f>
        <v>0</v>
      </c>
      <c r="M90" s="14">
        <f>K90*L90</f>
        <v>0</v>
      </c>
      <c r="N90" s="1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A91" s="3"/>
      <c r="B91" s="73" t="s">
        <v>59</v>
      </c>
      <c r="C91" s="72"/>
      <c r="D91" s="72"/>
      <c r="E91" s="72"/>
      <c r="F91" s="12"/>
      <c r="G91" s="12"/>
      <c r="H91" s="12"/>
      <c r="I91" s="25" t="b">
        <f>AND(D9&gt;29,H87="Y")</f>
        <v>0</v>
      </c>
      <c r="J91" s="19"/>
      <c r="K91" s="14">
        <v>70</v>
      </c>
      <c r="L91" s="19">
        <f>IF(I91,D9,0)</f>
        <v>0</v>
      </c>
      <c r="M91" s="14">
        <f>K91*L91</f>
        <v>0</v>
      </c>
      <c r="N91" s="1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A92" s="3"/>
      <c r="B92" s="73" t="s">
        <v>62</v>
      </c>
      <c r="C92" s="72"/>
      <c r="D92" s="72"/>
      <c r="E92" s="72"/>
      <c r="F92" s="12"/>
      <c r="G92" s="12"/>
      <c r="H92" s="12"/>
      <c r="I92" s="12"/>
      <c r="J92" s="19"/>
      <c r="K92" s="14">
        <v>5</v>
      </c>
      <c r="L92" s="19">
        <f>IF(H87="Y",D9,0)</f>
        <v>0</v>
      </c>
      <c r="M92" s="14">
        <f>K92*L92</f>
        <v>0</v>
      </c>
      <c r="N92" s="1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 s="3"/>
      <c r="B93" s="73" t="s">
        <v>63</v>
      </c>
      <c r="C93" s="72"/>
      <c r="D93" s="72"/>
      <c r="E93" s="72"/>
      <c r="F93" s="12"/>
      <c r="G93" s="12"/>
      <c r="H93" s="12"/>
      <c r="I93" s="12"/>
      <c r="J93" s="19"/>
      <c r="K93" s="14">
        <v>2</v>
      </c>
      <c r="L93" s="19"/>
      <c r="M93" s="14">
        <f>K93*L93</f>
        <v>0</v>
      </c>
      <c r="N93" s="1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 s="3"/>
      <c r="B94" s="15" t="s">
        <v>64</v>
      </c>
      <c r="C94" s="96"/>
      <c r="D94" s="97"/>
      <c r="E94" s="97"/>
      <c r="F94" s="12"/>
      <c r="G94" s="12"/>
      <c r="H94" s="12"/>
      <c r="I94" s="12"/>
      <c r="J94" s="19"/>
      <c r="K94" s="14"/>
      <c r="L94" s="27">
        <f>IF(H87="Y",D9,0)</f>
        <v>0</v>
      </c>
      <c r="M94" s="12"/>
      <c r="N94" s="1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 s="3"/>
      <c r="B95" s="15"/>
      <c r="C95" s="96"/>
      <c r="D95" s="97"/>
      <c r="E95" s="97"/>
      <c r="F95" s="12"/>
      <c r="G95" s="12"/>
      <c r="H95" s="12"/>
      <c r="I95" s="12"/>
      <c r="J95" s="19"/>
      <c r="K95" s="14"/>
      <c r="L95" s="27">
        <f>IF(H87="Y",D9,0)</f>
        <v>0</v>
      </c>
      <c r="M95" s="12"/>
      <c r="N95" s="1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 s="3"/>
      <c r="B96" s="1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24.75" x14ac:dyDescent="0.25">
      <c r="A97" s="3"/>
      <c r="B97" s="75" t="s">
        <v>57</v>
      </c>
      <c r="C97" s="76"/>
      <c r="D97" s="76"/>
      <c r="E97" s="76"/>
      <c r="F97" s="12"/>
      <c r="G97" s="12"/>
      <c r="H97" s="12"/>
      <c r="I97" s="12"/>
      <c r="J97" s="12"/>
      <c r="K97" s="14"/>
      <c r="L97" s="12"/>
      <c r="M97" s="14">
        <f>SUM(M90:M96)</f>
        <v>0</v>
      </c>
      <c r="N97" s="1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 s="3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 s="3"/>
      <c r="B99" s="20" t="s">
        <v>19</v>
      </c>
      <c r="C99" s="81" t="s">
        <v>103</v>
      </c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1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 s="3"/>
      <c r="B100" s="11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1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6.5" thickBot="1" x14ac:dyDescent="0.3">
      <c r="A101" s="3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7.25" thickTop="1" thickBo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25.5" thickTop="1" x14ac:dyDescent="0.25">
      <c r="A103" s="3"/>
      <c r="B103" s="77" t="s">
        <v>65</v>
      </c>
      <c r="C103" s="79"/>
      <c r="D103" s="79"/>
      <c r="E103" s="79"/>
      <c r="F103" s="26"/>
      <c r="G103" s="26" t="s">
        <v>58</v>
      </c>
      <c r="H103" s="44" t="s">
        <v>55</v>
      </c>
      <c r="I103" s="9"/>
      <c r="J103" s="9" t="s">
        <v>17</v>
      </c>
      <c r="K103" s="9" t="s">
        <v>72</v>
      </c>
      <c r="L103" s="24" t="s">
        <v>73</v>
      </c>
      <c r="M103" s="9" t="s">
        <v>5</v>
      </c>
      <c r="N103" s="10"/>
      <c r="O103" s="3"/>
      <c r="P103" s="37"/>
      <c r="Q103" s="37"/>
      <c r="R103" s="37"/>
      <c r="S103" s="37"/>
      <c r="T103" s="37"/>
      <c r="U103" s="37"/>
      <c r="V103" s="37"/>
      <c r="W103" s="37"/>
      <c r="X103" s="37"/>
      <c r="Y103" s="3"/>
      <c r="Z103" s="3"/>
      <c r="AA103" s="3"/>
    </row>
    <row r="104" spans="1:27" ht="20.100000000000001" customHeight="1" x14ac:dyDescent="0.25">
      <c r="A104" s="3"/>
      <c r="B104" s="92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4"/>
      <c r="O104" s="3"/>
      <c r="P104" s="37"/>
      <c r="Q104" s="37"/>
      <c r="R104" s="37"/>
      <c r="S104" s="37"/>
      <c r="T104" s="37"/>
      <c r="U104" s="37"/>
      <c r="V104" s="37"/>
      <c r="W104" s="37"/>
      <c r="X104" s="37"/>
      <c r="Y104" s="3"/>
      <c r="Z104" s="3"/>
      <c r="AA104" s="3"/>
    </row>
    <row r="105" spans="1:27" x14ac:dyDescent="0.25">
      <c r="A105" s="3"/>
      <c r="B105" s="73" t="s">
        <v>66</v>
      </c>
      <c r="C105" s="72"/>
      <c r="D105" s="72"/>
      <c r="E105" s="72"/>
      <c r="F105" s="52"/>
      <c r="G105" s="49" t="s">
        <v>97</v>
      </c>
      <c r="H105" s="39">
        <f>I110</f>
        <v>0</v>
      </c>
      <c r="I105" s="39">
        <f>J105*K105</f>
        <v>0</v>
      </c>
      <c r="J105" s="14">
        <v>3</v>
      </c>
      <c r="K105" s="45"/>
      <c r="L105" s="19">
        <f>IF(H103="Y",D9,0)</f>
        <v>0</v>
      </c>
      <c r="M105" s="14">
        <f>J105*K105*L105</f>
        <v>0</v>
      </c>
      <c r="N105" s="13"/>
      <c r="O105" s="3"/>
      <c r="P105" s="37"/>
      <c r="Q105" s="38"/>
      <c r="R105" s="37"/>
      <c r="S105" s="37"/>
      <c r="T105" s="37"/>
      <c r="U105" s="37"/>
      <c r="V105" s="37"/>
      <c r="W105" s="37"/>
      <c r="X105" s="37"/>
      <c r="Y105" s="3"/>
      <c r="Z105" s="3"/>
      <c r="AA105" s="3"/>
    </row>
    <row r="106" spans="1:27" x14ac:dyDescent="0.25">
      <c r="A106" s="3"/>
      <c r="B106" s="73" t="s">
        <v>67</v>
      </c>
      <c r="C106" s="72"/>
      <c r="D106" s="72"/>
      <c r="E106" s="72"/>
      <c r="F106" s="53"/>
      <c r="G106" s="49" t="s">
        <v>98</v>
      </c>
      <c r="H106" s="40" t="b">
        <f>AND(H105&gt;30,H103="Y")</f>
        <v>0</v>
      </c>
      <c r="I106" s="39">
        <f t="shared" ref="I106:I108" si="1">J106*K106</f>
        <v>0</v>
      </c>
      <c r="J106" s="14">
        <v>5</v>
      </c>
      <c r="K106" s="45"/>
      <c r="L106" s="19">
        <f>IF(H103="Y",D9,0)</f>
        <v>0</v>
      </c>
      <c r="M106" s="14">
        <f t="shared" ref="M106:M108" si="2">J106*K106*L106</f>
        <v>0</v>
      </c>
      <c r="N106" s="13"/>
      <c r="O106" s="3"/>
      <c r="P106" s="37"/>
      <c r="Q106" s="38"/>
      <c r="R106" s="37"/>
      <c r="S106" s="37"/>
      <c r="T106" s="37"/>
      <c r="U106" s="37"/>
      <c r="V106" s="37"/>
      <c r="W106" s="37"/>
      <c r="X106" s="37"/>
      <c r="Y106" s="3"/>
      <c r="Z106" s="3"/>
      <c r="AA106" s="3"/>
    </row>
    <row r="107" spans="1:27" x14ac:dyDescent="0.25">
      <c r="A107" s="3"/>
      <c r="B107" s="73" t="s">
        <v>68</v>
      </c>
      <c r="C107" s="72"/>
      <c r="D107" s="72"/>
      <c r="E107" s="72"/>
      <c r="F107" s="53"/>
      <c r="G107" s="49"/>
      <c r="H107" s="40"/>
      <c r="I107" s="39">
        <f t="shared" si="1"/>
        <v>0</v>
      </c>
      <c r="J107" s="14">
        <v>4</v>
      </c>
      <c r="K107" s="45"/>
      <c r="L107" s="19">
        <f>IF(H103="Y",D9,0)</f>
        <v>0</v>
      </c>
      <c r="M107" s="14">
        <f t="shared" si="2"/>
        <v>0</v>
      </c>
      <c r="N107" s="13"/>
      <c r="O107" s="3"/>
      <c r="P107" s="37"/>
      <c r="Q107" s="38"/>
      <c r="R107" s="37"/>
      <c r="S107" s="37"/>
      <c r="T107" s="37"/>
      <c r="U107" s="37"/>
      <c r="V107" s="37"/>
      <c r="W107" s="37"/>
      <c r="X107" s="37"/>
      <c r="Y107" s="3"/>
      <c r="Z107" s="3"/>
      <c r="AA107" s="3"/>
    </row>
    <row r="108" spans="1:27" x14ac:dyDescent="0.25">
      <c r="A108" s="3"/>
      <c r="B108" s="73" t="s">
        <v>69</v>
      </c>
      <c r="C108" s="72"/>
      <c r="D108" s="72"/>
      <c r="E108" s="72"/>
      <c r="F108" s="53"/>
      <c r="G108" s="50"/>
      <c r="H108" s="40"/>
      <c r="I108" s="39">
        <f t="shared" si="1"/>
        <v>0</v>
      </c>
      <c r="J108" s="14">
        <v>3</v>
      </c>
      <c r="K108" s="45"/>
      <c r="L108" s="19">
        <f>IF(H103="Y",D9,0)</f>
        <v>0</v>
      </c>
      <c r="M108" s="14">
        <f t="shared" si="2"/>
        <v>0</v>
      </c>
      <c r="N108" s="13"/>
      <c r="O108" s="3"/>
      <c r="P108" s="37"/>
      <c r="Q108" s="38"/>
      <c r="R108" s="37"/>
      <c r="S108" s="37"/>
      <c r="T108" s="37"/>
      <c r="U108" s="37"/>
      <c r="V108" s="37"/>
      <c r="W108" s="37"/>
      <c r="X108" s="37"/>
      <c r="Y108" s="3"/>
      <c r="Z108" s="3"/>
      <c r="AA108" s="3"/>
    </row>
    <row r="109" spans="1:27" x14ac:dyDescent="0.25">
      <c r="A109" s="3"/>
      <c r="B109" s="15" t="s">
        <v>64</v>
      </c>
      <c r="C109" s="96"/>
      <c r="D109" s="97"/>
      <c r="E109" s="97"/>
      <c r="F109" s="53"/>
      <c r="G109" s="50"/>
      <c r="H109" s="40"/>
      <c r="I109" s="40"/>
      <c r="J109" s="19"/>
      <c r="K109" s="46"/>
      <c r="L109" s="19">
        <f>IF(H103="Y",D9,0)</f>
        <v>0</v>
      </c>
      <c r="M109" s="14">
        <f>J109*L109</f>
        <v>0</v>
      </c>
      <c r="N109" s="13"/>
      <c r="O109" s="3"/>
      <c r="P109" s="37"/>
      <c r="Q109" s="37"/>
      <c r="R109" s="37"/>
      <c r="S109" s="37"/>
      <c r="T109" s="37"/>
      <c r="U109" s="37"/>
      <c r="V109" s="37"/>
      <c r="W109" s="37"/>
      <c r="X109" s="37"/>
      <c r="Y109" s="3"/>
      <c r="Z109" s="3"/>
      <c r="AA109" s="3"/>
    </row>
    <row r="110" spans="1:27" x14ac:dyDescent="0.25">
      <c r="A110" s="3"/>
      <c r="B110" s="15"/>
      <c r="C110" s="96"/>
      <c r="D110" s="97"/>
      <c r="E110" s="97"/>
      <c r="F110" s="53"/>
      <c r="G110" s="50"/>
      <c r="H110" s="40"/>
      <c r="I110" s="39">
        <f>SUM(I105:I109)</f>
        <v>0</v>
      </c>
      <c r="J110" s="19"/>
      <c r="K110" s="46"/>
      <c r="L110" s="19">
        <f>IF(H103="Y",D9,0)</f>
        <v>0</v>
      </c>
      <c r="M110" s="14">
        <f>J110*L110</f>
        <v>0</v>
      </c>
      <c r="N110" s="13"/>
      <c r="O110" s="3"/>
      <c r="P110" s="37"/>
      <c r="Q110" s="38"/>
      <c r="R110" s="37"/>
      <c r="S110" s="37"/>
      <c r="T110" s="37"/>
      <c r="U110" s="37"/>
      <c r="V110" s="37"/>
      <c r="W110" s="37"/>
      <c r="X110" s="37"/>
      <c r="Y110" s="3"/>
      <c r="Z110" s="3"/>
      <c r="AA110" s="3"/>
    </row>
    <row r="111" spans="1:27" x14ac:dyDescent="0.25">
      <c r="A111" s="3"/>
      <c r="B111" s="73" t="s">
        <v>70</v>
      </c>
      <c r="C111" s="72"/>
      <c r="D111" s="72"/>
      <c r="E111" s="72"/>
      <c r="F111" s="53"/>
      <c r="G111" s="50" t="s">
        <v>100</v>
      </c>
      <c r="H111" s="40"/>
      <c r="I111" s="39">
        <f>I110+2</f>
        <v>2</v>
      </c>
      <c r="J111" s="14">
        <v>2</v>
      </c>
      <c r="K111" s="2" t="s">
        <v>71</v>
      </c>
      <c r="L111" s="19">
        <f>IF(H103="Y",D9,0)</f>
        <v>0</v>
      </c>
      <c r="M111" s="14">
        <f>IF(H103="Y",D9*J111,0)</f>
        <v>0</v>
      </c>
      <c r="N111" s="13"/>
      <c r="O111" s="3"/>
      <c r="P111" s="37"/>
      <c r="Q111" s="38"/>
      <c r="R111" s="38"/>
      <c r="S111" s="37"/>
      <c r="T111" s="37"/>
      <c r="U111" s="37"/>
      <c r="V111" s="37"/>
      <c r="W111" s="37"/>
      <c r="X111" s="37"/>
      <c r="Y111" s="3"/>
      <c r="Z111" s="3"/>
      <c r="AA111" s="3"/>
    </row>
    <row r="112" spans="1:27" x14ac:dyDescent="0.25">
      <c r="A112" s="3"/>
      <c r="B112" s="15"/>
      <c r="C112" s="3"/>
      <c r="D112" s="3"/>
      <c r="E112" s="3"/>
      <c r="F112" s="54"/>
      <c r="G112" s="51" t="s">
        <v>99</v>
      </c>
      <c r="H112" s="41"/>
      <c r="I112" s="39">
        <v>32</v>
      </c>
      <c r="J112" s="3"/>
      <c r="K112" s="3"/>
      <c r="L112" s="3"/>
      <c r="M112" s="3"/>
      <c r="N112" s="13"/>
      <c r="O112" s="3"/>
      <c r="P112" s="37"/>
      <c r="Q112" s="37"/>
      <c r="R112" s="37"/>
      <c r="S112" s="37"/>
      <c r="T112" s="37"/>
      <c r="U112" s="37"/>
      <c r="V112" s="37"/>
      <c r="W112" s="37"/>
      <c r="X112" s="37"/>
      <c r="Y112" s="3"/>
      <c r="Z112" s="3"/>
      <c r="AA112" s="3"/>
    </row>
    <row r="113" spans="1:27" ht="24.75" x14ac:dyDescent="0.25">
      <c r="A113" s="3"/>
      <c r="B113" s="75" t="s">
        <v>76</v>
      </c>
      <c r="C113" s="76"/>
      <c r="D113" s="76"/>
      <c r="E113" s="76"/>
      <c r="F113" s="53"/>
      <c r="G113" s="50" t="s">
        <v>101</v>
      </c>
      <c r="H113" s="39"/>
      <c r="I113" s="40">
        <f>IF(H106,I111*D9,I112*D9)</f>
        <v>1216</v>
      </c>
      <c r="J113" s="12"/>
      <c r="K113" s="14"/>
      <c r="L113" s="12"/>
      <c r="M113" s="14">
        <f>IF(H103="Y",I113,0)</f>
        <v>0</v>
      </c>
      <c r="N113" s="13"/>
      <c r="O113" s="3"/>
      <c r="P113" s="37"/>
      <c r="Q113" s="37"/>
      <c r="R113" s="37"/>
      <c r="S113" s="37"/>
      <c r="T113" s="37"/>
      <c r="U113" s="37"/>
      <c r="V113" s="37"/>
      <c r="W113" s="37"/>
      <c r="X113" s="37"/>
      <c r="Y113" s="3"/>
      <c r="Z113" s="3"/>
      <c r="AA113" s="3"/>
    </row>
    <row r="114" spans="1:27" x14ac:dyDescent="0.25">
      <c r="A114" s="3"/>
      <c r="B114" s="11"/>
      <c r="C114" s="12"/>
      <c r="D114" s="12"/>
      <c r="E114" s="12"/>
      <c r="F114" s="66"/>
      <c r="G114" s="66"/>
      <c r="H114" s="66"/>
      <c r="I114" s="66"/>
      <c r="J114" s="12"/>
      <c r="K114" s="12"/>
      <c r="L114" s="12"/>
      <c r="M114" s="12"/>
      <c r="N114" s="13"/>
      <c r="O114" s="3"/>
      <c r="P114" s="37"/>
      <c r="Q114" s="37"/>
      <c r="R114" s="37"/>
      <c r="S114" s="37"/>
      <c r="T114" s="37"/>
      <c r="U114" s="37"/>
      <c r="V114" s="37"/>
      <c r="W114" s="37"/>
      <c r="X114" s="37"/>
      <c r="Y114" s="3"/>
      <c r="Z114" s="3"/>
      <c r="AA114" s="3"/>
    </row>
    <row r="115" spans="1:27" x14ac:dyDescent="0.25">
      <c r="A115" s="3"/>
      <c r="B115" s="20" t="s">
        <v>19</v>
      </c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13"/>
      <c r="O115" s="3"/>
      <c r="P115" s="37"/>
      <c r="Q115" s="37"/>
      <c r="R115" s="37"/>
      <c r="S115" s="37"/>
      <c r="T115" s="37"/>
      <c r="U115" s="37"/>
      <c r="V115" s="37"/>
      <c r="W115" s="37"/>
      <c r="X115" s="37"/>
      <c r="Y115" s="3"/>
      <c r="Z115" s="3"/>
      <c r="AA115" s="3"/>
    </row>
    <row r="116" spans="1:27" x14ac:dyDescent="0.25">
      <c r="A116" s="3"/>
      <c r="B116" s="11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13"/>
      <c r="O116" s="3"/>
      <c r="P116" s="37"/>
      <c r="Q116" s="37"/>
      <c r="R116" s="37"/>
      <c r="S116" s="37"/>
      <c r="T116" s="37"/>
      <c r="U116" s="37"/>
      <c r="V116" s="37"/>
      <c r="W116" s="37"/>
      <c r="X116" s="37"/>
      <c r="Y116" s="3"/>
      <c r="Z116" s="3"/>
      <c r="AA116" s="3"/>
    </row>
    <row r="117" spans="1:27" ht="16.5" thickBot="1" x14ac:dyDescent="0.3">
      <c r="A117" s="3"/>
      <c r="B117" s="16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8"/>
      <c r="O117" s="3"/>
      <c r="P117" s="37"/>
      <c r="Q117" s="37"/>
      <c r="R117" s="37"/>
      <c r="S117" s="37"/>
      <c r="T117" s="37"/>
      <c r="U117" s="37"/>
      <c r="V117" s="37"/>
      <c r="W117" s="37"/>
      <c r="X117" s="37"/>
      <c r="Y117" s="3"/>
      <c r="Z117" s="3"/>
      <c r="AA117" s="3"/>
    </row>
    <row r="118" spans="1:27" ht="17.25" thickTop="1" thickBo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7"/>
      <c r="Q118" s="37"/>
      <c r="R118" s="37"/>
      <c r="S118" s="37"/>
      <c r="T118" s="37"/>
      <c r="U118" s="37"/>
      <c r="V118" s="37"/>
      <c r="W118" s="37"/>
      <c r="X118" s="37"/>
      <c r="Y118" s="3"/>
      <c r="Z118" s="3"/>
      <c r="AA118" s="3"/>
    </row>
    <row r="119" spans="1:27" ht="25.5" thickTop="1" x14ac:dyDescent="0.25">
      <c r="A119" s="3"/>
      <c r="B119" s="77" t="s">
        <v>84</v>
      </c>
      <c r="C119" s="79"/>
      <c r="D119" s="79"/>
      <c r="E119" s="79"/>
      <c r="F119" s="26"/>
      <c r="G119" s="26" t="s">
        <v>58</v>
      </c>
      <c r="H119" s="44" t="s">
        <v>55</v>
      </c>
      <c r="I119" s="9"/>
      <c r="J119" s="9"/>
      <c r="K119" s="9" t="s">
        <v>17</v>
      </c>
      <c r="L119" s="24" t="s">
        <v>73</v>
      </c>
      <c r="M119" s="9" t="s">
        <v>5</v>
      </c>
      <c r="N119" s="10"/>
      <c r="O119" s="3"/>
      <c r="P119" s="37"/>
      <c r="Q119" s="37"/>
      <c r="R119" s="37"/>
      <c r="S119" s="37"/>
      <c r="T119" s="37"/>
      <c r="U119" s="37"/>
      <c r="V119" s="37"/>
      <c r="W119" s="37"/>
      <c r="X119" s="37"/>
      <c r="Y119" s="3"/>
      <c r="Z119" s="3"/>
      <c r="AA119" s="3"/>
    </row>
    <row r="120" spans="1:27" ht="20.100000000000001" customHeight="1" x14ac:dyDescent="0.25">
      <c r="A120" s="3"/>
      <c r="B120" s="92" t="s">
        <v>74</v>
      </c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4"/>
      <c r="O120" s="3"/>
      <c r="P120" s="37"/>
      <c r="Q120" s="37"/>
      <c r="R120" s="37"/>
      <c r="S120" s="38"/>
      <c r="T120" s="37"/>
      <c r="U120" s="37"/>
      <c r="V120" s="37"/>
      <c r="W120" s="37"/>
      <c r="X120" s="37"/>
      <c r="Y120" s="3"/>
      <c r="Z120" s="3"/>
      <c r="AA120" s="3"/>
    </row>
    <row r="121" spans="1:27" x14ac:dyDescent="0.25">
      <c r="A121" s="3"/>
      <c r="B121" s="73" t="s">
        <v>75</v>
      </c>
      <c r="C121" s="72"/>
      <c r="D121" s="72"/>
      <c r="E121" s="72"/>
      <c r="F121" s="12"/>
      <c r="G121" s="12"/>
      <c r="H121" s="28">
        <f>SUM(M121:M123)</f>
        <v>0</v>
      </c>
      <c r="I121" s="25"/>
      <c r="J121" s="14"/>
      <c r="K121" s="14">
        <v>25</v>
      </c>
      <c r="L121" s="19">
        <f>IF(H119="Y",D9,0)</f>
        <v>0</v>
      </c>
      <c r="M121" s="14">
        <f>K121*L121</f>
        <v>0</v>
      </c>
      <c r="N121" s="1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5">
      <c r="A122" s="3"/>
      <c r="B122" s="15" t="s">
        <v>64</v>
      </c>
      <c r="C122" s="96"/>
      <c r="D122" s="97"/>
      <c r="E122" s="97"/>
      <c r="F122" s="12"/>
      <c r="G122" s="12"/>
      <c r="H122" s="12"/>
      <c r="I122" s="12"/>
      <c r="J122" s="19"/>
      <c r="K122" s="14"/>
      <c r="L122" s="19">
        <f>IF(H119="Y",E25,0)</f>
        <v>0</v>
      </c>
      <c r="M122" s="14">
        <f>J122*L122</f>
        <v>0</v>
      </c>
      <c r="N122" s="1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 s="3"/>
      <c r="B123" s="15"/>
      <c r="C123" s="96"/>
      <c r="D123" s="97"/>
      <c r="E123" s="97"/>
      <c r="F123" s="12"/>
      <c r="G123" s="12"/>
      <c r="H123" s="12"/>
      <c r="I123" s="12"/>
      <c r="J123" s="19"/>
      <c r="K123" s="14"/>
      <c r="L123" s="19">
        <f>IF(H119="Y",E25,0)</f>
        <v>0</v>
      </c>
      <c r="M123" s="14">
        <f>J123*L123</f>
        <v>0</v>
      </c>
      <c r="N123" s="1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5">
      <c r="A124" s="3"/>
      <c r="B124" s="1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4.75" x14ac:dyDescent="0.25">
      <c r="A125" s="3"/>
      <c r="B125" s="75" t="s">
        <v>77</v>
      </c>
      <c r="C125" s="76"/>
      <c r="D125" s="76"/>
      <c r="E125" s="76"/>
      <c r="F125" s="12"/>
      <c r="G125" s="12"/>
      <c r="H125" s="12"/>
      <c r="I125" s="12"/>
      <c r="J125" s="12"/>
      <c r="K125" s="14"/>
      <c r="L125" s="12"/>
      <c r="M125" s="14">
        <f>SUM(M121:M124)</f>
        <v>0</v>
      </c>
      <c r="N125" s="1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5">
      <c r="A126" s="3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5">
      <c r="A127" s="3"/>
      <c r="B127" s="20" t="s">
        <v>19</v>
      </c>
      <c r="C127" s="81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1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5">
      <c r="A128" s="3"/>
      <c r="B128" s="11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1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6.5" thickBot="1" x14ac:dyDescent="0.3">
      <c r="A129" s="3"/>
      <c r="B129" s="16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7.25" thickTop="1" thickBo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7"/>
      <c r="Q130" s="37"/>
      <c r="R130" s="37"/>
      <c r="S130" s="37"/>
      <c r="T130" s="37"/>
      <c r="U130" s="37"/>
      <c r="V130" s="37"/>
      <c r="W130" s="37"/>
      <c r="X130" s="37"/>
      <c r="Y130" s="3"/>
      <c r="Z130" s="3"/>
      <c r="AA130" s="3"/>
    </row>
    <row r="131" spans="1:27" ht="25.5" thickTop="1" x14ac:dyDescent="0.25">
      <c r="A131" s="3"/>
      <c r="B131" s="77" t="s">
        <v>85</v>
      </c>
      <c r="C131" s="79"/>
      <c r="D131" s="79"/>
      <c r="E131" s="79"/>
      <c r="F131" s="26"/>
      <c r="G131" s="26"/>
      <c r="H131" s="29"/>
      <c r="I131" s="9"/>
      <c r="J131" s="9"/>
      <c r="K131" s="9" t="s">
        <v>17</v>
      </c>
      <c r="L131" s="24" t="s">
        <v>82</v>
      </c>
      <c r="M131" s="9" t="s">
        <v>5</v>
      </c>
      <c r="N131" s="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 s="3"/>
      <c r="B132" s="1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5">
      <c r="A133" s="3"/>
      <c r="B133" s="73" t="s">
        <v>78</v>
      </c>
      <c r="C133" s="72"/>
      <c r="D133" s="72"/>
      <c r="E133" s="72"/>
      <c r="F133" s="12"/>
      <c r="G133" s="12"/>
      <c r="H133" s="28">
        <f>SUM(M133:M138)</f>
        <v>0</v>
      </c>
      <c r="I133" s="25"/>
      <c r="J133" s="14"/>
      <c r="K133" s="14">
        <v>110</v>
      </c>
      <c r="L133" s="43"/>
      <c r="M133" s="14">
        <f>K133*L133</f>
        <v>0</v>
      </c>
      <c r="N133" s="1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5">
      <c r="A134" s="3"/>
      <c r="B134" s="73" t="s">
        <v>79</v>
      </c>
      <c r="C134" s="72"/>
      <c r="D134" s="72"/>
      <c r="E134" s="72"/>
      <c r="F134" s="12"/>
      <c r="G134" s="12"/>
      <c r="H134" s="28">
        <f>SUM(M134:M139)</f>
        <v>0</v>
      </c>
      <c r="I134" s="25"/>
      <c r="J134" s="14"/>
      <c r="K134" s="14">
        <v>30</v>
      </c>
      <c r="L134" s="43"/>
      <c r="M134" s="14">
        <f t="shared" ref="M134:M136" si="3">K134*L134</f>
        <v>0</v>
      </c>
      <c r="N134" s="1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5">
      <c r="A135" s="3"/>
      <c r="B135" s="73" t="s">
        <v>80</v>
      </c>
      <c r="C135" s="72"/>
      <c r="D135" s="72"/>
      <c r="E135" s="72"/>
      <c r="F135" s="12"/>
      <c r="G135" s="12"/>
      <c r="H135" s="28">
        <f>SUM(M135:M140)</f>
        <v>0</v>
      </c>
      <c r="I135" s="25"/>
      <c r="J135" s="14"/>
      <c r="K135" s="14">
        <v>30</v>
      </c>
      <c r="L135" s="43"/>
      <c r="M135" s="14">
        <f t="shared" si="3"/>
        <v>0</v>
      </c>
      <c r="N135" s="1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5">
      <c r="A136" s="3"/>
      <c r="B136" s="73" t="s">
        <v>81</v>
      </c>
      <c r="C136" s="72"/>
      <c r="D136" s="72"/>
      <c r="E136" s="72"/>
      <c r="F136" s="12"/>
      <c r="G136" s="12"/>
      <c r="H136" s="28">
        <f>SUM(M136:M141)</f>
        <v>0</v>
      </c>
      <c r="I136" s="25"/>
      <c r="J136" s="14"/>
      <c r="K136" s="14">
        <v>180</v>
      </c>
      <c r="L136" s="43"/>
      <c r="M136" s="14">
        <f t="shared" si="3"/>
        <v>0</v>
      </c>
      <c r="N136" s="1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5">
      <c r="A137" s="3"/>
      <c r="B137" s="15" t="s">
        <v>64</v>
      </c>
      <c r="C137" s="72"/>
      <c r="D137" s="80"/>
      <c r="E137" s="80"/>
      <c r="F137" s="12"/>
      <c r="G137" s="12"/>
      <c r="H137" s="12"/>
      <c r="I137" s="12"/>
      <c r="J137" s="19"/>
      <c r="K137" s="14"/>
      <c r="L137" s="19"/>
      <c r="M137" s="14"/>
      <c r="N137" s="1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5">
      <c r="A138" s="3"/>
      <c r="B138" s="15"/>
      <c r="C138" s="72"/>
      <c r="D138" s="80"/>
      <c r="E138" s="80"/>
      <c r="F138" s="12"/>
      <c r="G138" s="12"/>
      <c r="H138" s="12"/>
      <c r="I138" s="12"/>
      <c r="J138" s="19"/>
      <c r="K138" s="14"/>
      <c r="L138" s="19"/>
      <c r="M138" s="14"/>
      <c r="N138" s="1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5">
      <c r="A139" s="3"/>
      <c r="B139" s="1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4.75" x14ac:dyDescent="0.25">
      <c r="A140" s="3"/>
      <c r="B140" s="75" t="s">
        <v>83</v>
      </c>
      <c r="C140" s="76"/>
      <c r="D140" s="76"/>
      <c r="E140" s="76"/>
      <c r="F140" s="12"/>
      <c r="G140" s="12"/>
      <c r="H140" s="12"/>
      <c r="I140" s="12"/>
      <c r="J140" s="12"/>
      <c r="K140" s="14"/>
      <c r="L140" s="12"/>
      <c r="M140" s="14">
        <f>SUM(M133:M139)</f>
        <v>0</v>
      </c>
      <c r="N140" s="1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5">
      <c r="A141" s="3"/>
      <c r="B141" s="1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5">
      <c r="A142" s="3"/>
      <c r="B142" s="20" t="s">
        <v>19</v>
      </c>
      <c r="C142" s="81" t="s">
        <v>104</v>
      </c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1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5">
      <c r="A143" s="3"/>
      <c r="B143" s="11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1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6.5" thickBot="1" x14ac:dyDescent="0.3">
      <c r="A144" s="3"/>
      <c r="B144" s="16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7.25" thickTop="1" thickBo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25.5" thickTop="1" x14ac:dyDescent="0.25">
      <c r="A146" s="3"/>
      <c r="B146" s="77" t="s">
        <v>86</v>
      </c>
      <c r="C146" s="79"/>
      <c r="D146" s="79"/>
      <c r="E146" s="79"/>
      <c r="F146" s="26"/>
      <c r="G146" s="26"/>
      <c r="H146" s="29"/>
      <c r="I146" s="9"/>
      <c r="J146" s="9"/>
      <c r="K146" s="9"/>
      <c r="L146" s="24"/>
      <c r="M146" s="9"/>
      <c r="N146" s="1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5">
      <c r="A147" s="3"/>
      <c r="B147" s="1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5">
      <c r="A148" s="3"/>
      <c r="B148" s="67" t="s">
        <v>114</v>
      </c>
      <c r="C148" s="68"/>
      <c r="D148" s="3"/>
      <c r="E148" s="56" t="s">
        <v>107</v>
      </c>
      <c r="F148" s="12"/>
      <c r="G148" s="12"/>
      <c r="H148" s="28">
        <f>SUM(M148:M153)</f>
        <v>3670</v>
      </c>
      <c r="I148" s="25"/>
      <c r="J148" s="14"/>
      <c r="K148" s="14"/>
      <c r="L148" s="19"/>
      <c r="M148" s="14">
        <f>M22</f>
        <v>1200</v>
      </c>
      <c r="N148" s="1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5">
      <c r="A149" s="3"/>
      <c r="B149" s="67" t="s">
        <v>115</v>
      </c>
      <c r="C149" s="69"/>
      <c r="D149" s="55"/>
      <c r="E149" s="57" t="s">
        <v>108</v>
      </c>
      <c r="F149" s="12"/>
      <c r="G149" s="12"/>
      <c r="H149" s="28">
        <f>SUM(M149:M154)</f>
        <v>2470</v>
      </c>
      <c r="I149" s="25"/>
      <c r="J149" s="14"/>
      <c r="K149" s="14"/>
      <c r="L149" s="19"/>
      <c r="M149" s="14">
        <f>M59</f>
        <v>0</v>
      </c>
      <c r="N149" s="1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5">
      <c r="A150" s="3"/>
      <c r="B150" s="67" t="s">
        <v>116</v>
      </c>
      <c r="C150" s="69"/>
      <c r="D150" s="55"/>
      <c r="E150" s="56" t="s">
        <v>109</v>
      </c>
      <c r="F150" s="12"/>
      <c r="G150" s="12"/>
      <c r="H150" s="28">
        <f>SUM(M150:M154)</f>
        <v>2470</v>
      </c>
      <c r="I150" s="25"/>
      <c r="J150" s="14"/>
      <c r="K150" s="14"/>
      <c r="L150" s="19"/>
      <c r="M150" s="14">
        <f>M81</f>
        <v>2470</v>
      </c>
      <c r="N150" s="1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A151" s="3"/>
      <c r="B151" s="67" t="s">
        <v>117</v>
      </c>
      <c r="C151" s="69"/>
      <c r="D151" s="55"/>
      <c r="E151" s="56" t="s">
        <v>110</v>
      </c>
      <c r="F151" s="12"/>
      <c r="G151" s="12"/>
      <c r="H151" s="28">
        <f>SUM(M151:M154)</f>
        <v>0</v>
      </c>
      <c r="I151" s="25"/>
      <c r="J151" s="14"/>
      <c r="K151" s="14"/>
      <c r="L151" s="19"/>
      <c r="M151" s="14">
        <f>M97</f>
        <v>0</v>
      </c>
      <c r="N151" s="1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5">
      <c r="A152" s="3"/>
      <c r="B152" s="67" t="s">
        <v>118</v>
      </c>
      <c r="C152" s="69"/>
      <c r="D152" s="55"/>
      <c r="E152" s="56" t="s">
        <v>111</v>
      </c>
      <c r="F152" s="12"/>
      <c r="G152" s="12"/>
      <c r="H152" s="28">
        <f>SUM(M152:M154)</f>
        <v>0</v>
      </c>
      <c r="I152" s="25"/>
      <c r="J152" s="14"/>
      <c r="K152" s="14"/>
      <c r="L152" s="19"/>
      <c r="M152" s="14">
        <f>M113</f>
        <v>0</v>
      </c>
      <c r="N152" s="1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5">
      <c r="A153" s="3"/>
      <c r="B153" s="67" t="s">
        <v>119</v>
      </c>
      <c r="C153" s="69"/>
      <c r="D153" s="55"/>
      <c r="E153" s="56" t="s">
        <v>112</v>
      </c>
      <c r="F153" s="12"/>
      <c r="G153" s="12"/>
      <c r="H153" s="28">
        <f>SUM(M153:M154)</f>
        <v>0</v>
      </c>
      <c r="I153" s="25"/>
      <c r="J153" s="14"/>
      <c r="K153" s="14"/>
      <c r="L153" s="19"/>
      <c r="M153" s="14">
        <f>M125</f>
        <v>0</v>
      </c>
      <c r="N153" s="1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6.5" thickBot="1" x14ac:dyDescent="0.3">
      <c r="A154" s="3"/>
      <c r="B154" s="67" t="s">
        <v>120</v>
      </c>
      <c r="C154" s="69"/>
      <c r="D154" s="55"/>
      <c r="E154" s="56" t="s">
        <v>113</v>
      </c>
      <c r="F154" s="12"/>
      <c r="G154" s="12"/>
      <c r="H154" s="28">
        <f>SUM(M154:M155)</f>
        <v>3670</v>
      </c>
      <c r="I154" s="25"/>
      <c r="J154" s="14"/>
      <c r="K154" s="14"/>
      <c r="L154" s="19"/>
      <c r="M154" s="14">
        <f>M140</f>
        <v>0</v>
      </c>
      <c r="N154" s="1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s="34" customFormat="1" ht="25.5" thickTop="1" x14ac:dyDescent="0.25">
      <c r="A155" s="7"/>
      <c r="B155" s="75" t="s">
        <v>87</v>
      </c>
      <c r="C155" s="76"/>
      <c r="D155" s="76"/>
      <c r="E155" s="76"/>
      <c r="F155" s="30"/>
      <c r="G155" s="30"/>
      <c r="H155" s="30"/>
      <c r="I155" s="30"/>
      <c r="J155" s="30"/>
      <c r="K155" s="31"/>
      <c r="L155" s="30"/>
      <c r="M155" s="32">
        <f>SUM(M148:M154)</f>
        <v>3670</v>
      </c>
      <c r="N155" s="33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s="34" customFormat="1" ht="24.75" x14ac:dyDescent="0.25">
      <c r="A156" s="7"/>
      <c r="B156" s="75" t="s">
        <v>88</v>
      </c>
      <c r="C156" s="76"/>
      <c r="D156" s="76"/>
      <c r="E156" s="76"/>
      <c r="F156" s="58" t="s">
        <v>122</v>
      </c>
      <c r="G156" s="30"/>
      <c r="H156" s="30"/>
      <c r="I156" s="30"/>
      <c r="J156" s="30"/>
      <c r="K156" s="31"/>
      <c r="L156" s="30"/>
      <c r="M156" s="35">
        <f>M155*0.13</f>
        <v>477.1</v>
      </c>
      <c r="N156" s="33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s="34" customFormat="1" ht="25.5" thickBot="1" x14ac:dyDescent="0.3">
      <c r="A157" s="7"/>
      <c r="B157" s="75" t="s">
        <v>89</v>
      </c>
      <c r="C157" s="76"/>
      <c r="D157" s="76"/>
      <c r="E157" s="76"/>
      <c r="F157" s="58" t="s">
        <v>121</v>
      </c>
      <c r="G157" s="30"/>
      <c r="H157" s="30"/>
      <c r="I157" s="30"/>
      <c r="J157" s="30"/>
      <c r="K157" s="36">
        <f>SUM(K149:K153)</f>
        <v>0</v>
      </c>
      <c r="L157" s="36">
        <f>SUM(M149:M154)</f>
        <v>2470</v>
      </c>
      <c r="M157" s="35">
        <f>L157*0.12</f>
        <v>296.39999999999998</v>
      </c>
      <c r="N157" s="33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s="34" customFormat="1" ht="25.5" thickTop="1" x14ac:dyDescent="0.25">
      <c r="A158" s="7"/>
      <c r="B158" s="75" t="s">
        <v>90</v>
      </c>
      <c r="C158" s="76"/>
      <c r="D158" s="76"/>
      <c r="E158" s="76"/>
      <c r="F158" s="30"/>
      <c r="G158" s="30"/>
      <c r="H158" s="30"/>
      <c r="I158" s="30"/>
      <c r="J158" s="30"/>
      <c r="K158" s="31"/>
      <c r="L158" s="30"/>
      <c r="M158" s="32">
        <f>SUM(M155:M157)</f>
        <v>4443.5</v>
      </c>
      <c r="N158" s="33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x14ac:dyDescent="0.25">
      <c r="A159" s="3"/>
      <c r="B159" s="11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s="34" customFormat="1" ht="24.75" x14ac:dyDescent="0.25">
      <c r="A160" s="7"/>
      <c r="B160" s="75" t="s">
        <v>91</v>
      </c>
      <c r="C160" s="76"/>
      <c r="D160" s="76"/>
      <c r="E160" s="76"/>
      <c r="F160" s="30"/>
      <c r="G160" s="30"/>
      <c r="H160" s="30"/>
      <c r="I160" s="30"/>
      <c r="J160" s="30"/>
      <c r="K160" s="31"/>
      <c r="L160" s="30"/>
      <c r="M160" s="35">
        <f>M158*0.1</f>
        <v>444.35</v>
      </c>
      <c r="N160" s="33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s="34" customFormat="1" ht="24.75" x14ac:dyDescent="0.25">
      <c r="A161" s="7"/>
      <c r="B161" s="75" t="s">
        <v>92</v>
      </c>
      <c r="C161" s="76"/>
      <c r="D161" s="76"/>
      <c r="E161" s="76"/>
      <c r="F161" s="30"/>
      <c r="G161" s="30"/>
      <c r="H161" s="30"/>
      <c r="I161" s="30"/>
      <c r="J161" s="30"/>
      <c r="K161" s="31"/>
      <c r="L161" s="30"/>
      <c r="M161" s="35">
        <f>M158*0.4</f>
        <v>1777.4</v>
      </c>
      <c r="N161" s="33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s="34" customFormat="1" ht="25.5" thickBot="1" x14ac:dyDescent="0.3">
      <c r="A162" s="7"/>
      <c r="B162" s="75" t="s">
        <v>93</v>
      </c>
      <c r="C162" s="76"/>
      <c r="D162" s="76"/>
      <c r="E162" s="76"/>
      <c r="F162" s="30"/>
      <c r="G162" s="30"/>
      <c r="H162" s="30"/>
      <c r="I162" s="30"/>
      <c r="J162" s="30"/>
      <c r="K162" s="36">
        <f>SUM(K154:K157)</f>
        <v>0</v>
      </c>
      <c r="L162" s="30"/>
      <c r="M162" s="35">
        <f>M158*0.5</f>
        <v>2221.75</v>
      </c>
      <c r="N162" s="33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s="34" customFormat="1" ht="25.5" thickTop="1" x14ac:dyDescent="0.25">
      <c r="A163" s="7"/>
      <c r="B163" s="75" t="s">
        <v>94</v>
      </c>
      <c r="C163" s="76"/>
      <c r="D163" s="76"/>
      <c r="E163" s="76"/>
      <c r="F163" s="30"/>
      <c r="G163" s="30"/>
      <c r="H163" s="30"/>
      <c r="I163" s="30"/>
      <c r="J163" s="30"/>
      <c r="K163" s="31"/>
      <c r="L163" s="30"/>
      <c r="M163" s="32">
        <f>M158-M160-M161-M162</f>
        <v>0</v>
      </c>
      <c r="N163" s="33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x14ac:dyDescent="0.25">
      <c r="A164" s="3"/>
      <c r="B164" s="11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5">
      <c r="A165" s="3"/>
      <c r="B165" s="20" t="s">
        <v>19</v>
      </c>
      <c r="C165" s="8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1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5">
      <c r="A166" s="3"/>
      <c r="B166" s="11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1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6.5" thickBot="1" x14ac:dyDescent="0.3">
      <c r="A167" s="3"/>
      <c r="B167" s="16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6.5" thickTop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</sheetData>
  <mergeCells count="125">
    <mergeCell ref="B160:E160"/>
    <mergeCell ref="B161:E161"/>
    <mergeCell ref="B162:E162"/>
    <mergeCell ref="B163:E163"/>
    <mergeCell ref="B55:E55"/>
    <mergeCell ref="B66:E66"/>
    <mergeCell ref="B155:E155"/>
    <mergeCell ref="C165:M166"/>
    <mergeCell ref="B156:E156"/>
    <mergeCell ref="B157:E157"/>
    <mergeCell ref="B158:E158"/>
    <mergeCell ref="B146:E146"/>
    <mergeCell ref="B133:E133"/>
    <mergeCell ref="C137:E137"/>
    <mergeCell ref="C138:E138"/>
    <mergeCell ref="B140:E140"/>
    <mergeCell ref="C142:M143"/>
    <mergeCell ref="B134:E134"/>
    <mergeCell ref="B135:E135"/>
    <mergeCell ref="B136:E136"/>
    <mergeCell ref="C122:E122"/>
    <mergeCell ref="C123:E123"/>
    <mergeCell ref="B125:E125"/>
    <mergeCell ref="C127:M128"/>
    <mergeCell ref="B131:E131"/>
    <mergeCell ref="B119:E119"/>
    <mergeCell ref="B120:N120"/>
    <mergeCell ref="B121:E121"/>
    <mergeCell ref="C109:E109"/>
    <mergeCell ref="C110:E110"/>
    <mergeCell ref="B113:E113"/>
    <mergeCell ref="C115:M116"/>
    <mergeCell ref="B108:E108"/>
    <mergeCell ref="B104:N104"/>
    <mergeCell ref="B105:E105"/>
    <mergeCell ref="B106:E106"/>
    <mergeCell ref="B107:E107"/>
    <mergeCell ref="B111:E111"/>
    <mergeCell ref="B78:E78"/>
    <mergeCell ref="C79:E79"/>
    <mergeCell ref="C80:E80"/>
    <mergeCell ref="B77:E77"/>
    <mergeCell ref="B103:E103"/>
    <mergeCell ref="C94:E94"/>
    <mergeCell ref="C95:E95"/>
    <mergeCell ref="B97:E97"/>
    <mergeCell ref="C99:M100"/>
    <mergeCell ref="B87:E87"/>
    <mergeCell ref="B89:N89"/>
    <mergeCell ref="B93:E93"/>
    <mergeCell ref="B92:E92"/>
    <mergeCell ref="I87:J87"/>
    <mergeCell ref="B88:N88"/>
    <mergeCell ref="B90:E90"/>
    <mergeCell ref="B91:E91"/>
    <mergeCell ref="B81:E81"/>
    <mergeCell ref="C83:M84"/>
    <mergeCell ref="B67:N67"/>
    <mergeCell ref="B69:E69"/>
    <mergeCell ref="B70:E70"/>
    <mergeCell ref="D74:E74"/>
    <mergeCell ref="D72:E72"/>
    <mergeCell ref="D73:E73"/>
    <mergeCell ref="C75:E75"/>
    <mergeCell ref="I66:J66"/>
    <mergeCell ref="B68:E68"/>
    <mergeCell ref="B71:C71"/>
    <mergeCell ref="D71:E71"/>
    <mergeCell ref="B35:E35"/>
    <mergeCell ref="C24:M25"/>
    <mergeCell ref="C42:M43"/>
    <mergeCell ref="B46:H46"/>
    <mergeCell ref="B47:E47"/>
    <mergeCell ref="B36:E36"/>
    <mergeCell ref="B37:E37"/>
    <mergeCell ref="B38:E38"/>
    <mergeCell ref="B39:E39"/>
    <mergeCell ref="B57:C57"/>
    <mergeCell ref="B59:E59"/>
    <mergeCell ref="B40:E40"/>
    <mergeCell ref="I46:J46"/>
    <mergeCell ref="I55:J55"/>
    <mergeCell ref="B56:E56"/>
    <mergeCell ref="B48:E48"/>
    <mergeCell ref="B49:E49"/>
    <mergeCell ref="C51:M52"/>
    <mergeCell ref="F1:N1"/>
    <mergeCell ref="D3:F3"/>
    <mergeCell ref="D7:F7"/>
    <mergeCell ref="D5:G5"/>
    <mergeCell ref="D6:G6"/>
    <mergeCell ref="B17:E17"/>
    <mergeCell ref="B18:E18"/>
    <mergeCell ref="B19:E19"/>
    <mergeCell ref="D20:E20"/>
    <mergeCell ref="B15:E15"/>
    <mergeCell ref="B11:E11"/>
    <mergeCell ref="B13:E13"/>
    <mergeCell ref="B14:E14"/>
    <mergeCell ref="B16:E16"/>
    <mergeCell ref="B20:C20"/>
    <mergeCell ref="B148:C148"/>
    <mergeCell ref="B149:C149"/>
    <mergeCell ref="B150:C150"/>
    <mergeCell ref="B151:C151"/>
    <mergeCell ref="B152:C152"/>
    <mergeCell ref="B153:C153"/>
    <mergeCell ref="B154:C154"/>
    <mergeCell ref="D9:E9"/>
    <mergeCell ref="B1:E1"/>
    <mergeCell ref="D21:E21"/>
    <mergeCell ref="B29:E29"/>
    <mergeCell ref="B21:C21"/>
    <mergeCell ref="B30:E30"/>
    <mergeCell ref="B31:E31"/>
    <mergeCell ref="B32:E32"/>
    <mergeCell ref="B33:E33"/>
    <mergeCell ref="B34:E34"/>
    <mergeCell ref="D23:E23"/>
    <mergeCell ref="B22:E22"/>
    <mergeCell ref="B28:H28"/>
    <mergeCell ref="C76:E76"/>
    <mergeCell ref="C61:M62"/>
    <mergeCell ref="D57:E57"/>
    <mergeCell ref="D58:E58"/>
  </mergeCells>
  <hyperlinks>
    <hyperlink ref="D6" r:id="rId1"/>
  </hyperlinks>
  <pageMargins left="0.70866141732283472" right="0.70866141732283472" top="0.74803149606299213" bottom="0.74803149606299213" header="0.31496062992125984" footer="0.31496062992125984"/>
  <pageSetup scale="61" fitToHeight="0" orientation="portrait" horizontalDpi="0" verticalDpi="0" r:id="rId2"/>
  <rowBreaks count="1" manualBreakCount="1">
    <brk id="6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3" workbookViewId="0">
      <selection activeCell="F34" sqref="F34:F35"/>
    </sheetView>
  </sheetViews>
  <sheetFormatPr defaultColWidth="9.125" defaultRowHeight="15.75" x14ac:dyDescent="0.25"/>
  <cols>
    <col min="1" max="1" width="9.125" style="7"/>
    <col min="2" max="2" width="10.75" style="7" customWidth="1"/>
    <col min="3" max="5" width="9.125" style="7"/>
    <col min="6" max="6" width="15.75" style="59" customWidth="1"/>
    <col min="7" max="16384" width="9.125" style="7"/>
  </cols>
  <sheetData>
    <row r="1" spans="1:6" ht="45" x14ac:dyDescent="0.25">
      <c r="A1" s="101" t="s">
        <v>153</v>
      </c>
      <c r="B1" s="101"/>
      <c r="C1" s="101"/>
      <c r="D1" s="101"/>
      <c r="E1" s="101"/>
      <c r="F1" s="101"/>
    </row>
    <row r="2" spans="1:6" s="63" customFormat="1" ht="27" x14ac:dyDescent="0.35">
      <c r="A2" s="64"/>
      <c r="B2" s="64" t="s">
        <v>154</v>
      </c>
      <c r="C2" s="64"/>
      <c r="D2" s="64" t="s">
        <v>155</v>
      </c>
      <c r="E2" s="64"/>
      <c r="F2" s="65" t="s">
        <v>156</v>
      </c>
    </row>
    <row r="3" spans="1:6" x14ac:dyDescent="0.25">
      <c r="B3" s="7" t="s">
        <v>147</v>
      </c>
    </row>
    <row r="4" spans="1:6" x14ac:dyDescent="0.25">
      <c r="B4" s="61" t="s">
        <v>148</v>
      </c>
    </row>
    <row r="6" spans="1:6" x14ac:dyDescent="0.25">
      <c r="B6" s="7" t="s">
        <v>140</v>
      </c>
    </row>
    <row r="7" spans="1:6" x14ac:dyDescent="0.25">
      <c r="B7" s="61" t="s">
        <v>141</v>
      </c>
    </row>
    <row r="8" spans="1:6" x14ac:dyDescent="0.25">
      <c r="B8" s="7" t="s">
        <v>142</v>
      </c>
      <c r="D8" s="7" t="s">
        <v>158</v>
      </c>
    </row>
    <row r="9" spans="1:6" x14ac:dyDescent="0.25">
      <c r="B9" s="61" t="s">
        <v>157</v>
      </c>
    </row>
    <row r="10" spans="1:6" x14ac:dyDescent="0.25">
      <c r="B10" s="7" t="s">
        <v>159</v>
      </c>
    </row>
    <row r="12" spans="1:6" x14ac:dyDescent="0.25">
      <c r="B12" s="7" t="s">
        <v>123</v>
      </c>
      <c r="D12" s="7" t="s">
        <v>125</v>
      </c>
    </row>
    <row r="13" spans="1:6" x14ac:dyDescent="0.25">
      <c r="B13" s="61" t="s">
        <v>124</v>
      </c>
    </row>
    <row r="14" spans="1:6" x14ac:dyDescent="0.25">
      <c r="B14" s="7" t="s">
        <v>126</v>
      </c>
    </row>
    <row r="15" spans="1:6" x14ac:dyDescent="0.25">
      <c r="B15" s="7" t="s">
        <v>127</v>
      </c>
    </row>
    <row r="17" spans="2:6" x14ac:dyDescent="0.25">
      <c r="B17" s="7" t="s">
        <v>128</v>
      </c>
      <c r="D17" s="7" t="s">
        <v>130</v>
      </c>
    </row>
    <row r="18" spans="2:6" s="61" customFormat="1" x14ac:dyDescent="0.25">
      <c r="B18" s="61" t="s">
        <v>129</v>
      </c>
      <c r="D18" s="62" t="s">
        <v>131</v>
      </c>
      <c r="F18" s="59"/>
    </row>
    <row r="20" spans="2:6" x14ac:dyDescent="0.25">
      <c r="B20" s="7" t="s">
        <v>132</v>
      </c>
      <c r="D20" s="7" t="s">
        <v>134</v>
      </c>
    </row>
    <row r="21" spans="2:6" s="62" customFormat="1" x14ac:dyDescent="0.25">
      <c r="B21" s="61" t="s">
        <v>133</v>
      </c>
      <c r="D21" s="7" t="s">
        <v>135</v>
      </c>
      <c r="F21" s="59"/>
    </row>
    <row r="22" spans="2:6" x14ac:dyDescent="0.25">
      <c r="D22" s="7" t="s">
        <v>136</v>
      </c>
    </row>
    <row r="23" spans="2:6" x14ac:dyDescent="0.25">
      <c r="D23" s="7" t="s">
        <v>137</v>
      </c>
    </row>
    <row r="25" spans="2:6" x14ac:dyDescent="0.25">
      <c r="B25" s="7" t="s">
        <v>138</v>
      </c>
    </row>
    <row r="26" spans="2:6" x14ac:dyDescent="0.25">
      <c r="B26" s="61" t="s">
        <v>139</v>
      </c>
    </row>
    <row r="27" spans="2:6" x14ac:dyDescent="0.25">
      <c r="B27" s="7" t="s">
        <v>149</v>
      </c>
    </row>
    <row r="28" spans="2:6" x14ac:dyDescent="0.25">
      <c r="B28" s="61" t="s">
        <v>150</v>
      </c>
    </row>
    <row r="29" spans="2:6" x14ac:dyDescent="0.25">
      <c r="B29" s="7" t="s">
        <v>151</v>
      </c>
    </row>
    <row r="30" spans="2:6" x14ac:dyDescent="0.25">
      <c r="B30" s="61" t="s">
        <v>152</v>
      </c>
    </row>
    <row r="32" spans="2:6" x14ac:dyDescent="0.25">
      <c r="B32" s="7" t="s">
        <v>165</v>
      </c>
    </row>
    <row r="35" spans="2:6" x14ac:dyDescent="0.25">
      <c r="B35" s="7" t="s">
        <v>143</v>
      </c>
    </row>
    <row r="36" spans="2:6" x14ac:dyDescent="0.25">
      <c r="B36" s="61" t="s">
        <v>144</v>
      </c>
    </row>
    <row r="37" spans="2:6" x14ac:dyDescent="0.25">
      <c r="B37" s="7" t="s">
        <v>160</v>
      </c>
    </row>
    <row r="38" spans="2:6" x14ac:dyDescent="0.25">
      <c r="B38" s="6" t="s">
        <v>161</v>
      </c>
    </row>
    <row r="40" spans="2:6" x14ac:dyDescent="0.25">
      <c r="B40" s="7" t="s">
        <v>145</v>
      </c>
    </row>
    <row r="41" spans="2:6" x14ac:dyDescent="0.25">
      <c r="B41" s="61" t="s">
        <v>146</v>
      </c>
    </row>
    <row r="43" spans="2:6" x14ac:dyDescent="0.25">
      <c r="B43" s="7" t="s">
        <v>162</v>
      </c>
    </row>
    <row r="44" spans="2:6" x14ac:dyDescent="0.25">
      <c r="B44" s="61" t="s">
        <v>163</v>
      </c>
    </row>
    <row r="47" spans="2:6" ht="24.75" x14ac:dyDescent="0.25">
      <c r="B47" s="60">
        <f>COUNTA(B3:B46)</f>
        <v>30</v>
      </c>
      <c r="C47" s="60"/>
      <c r="D47" s="60">
        <f>COUNTA(D3:D46)</f>
        <v>8</v>
      </c>
      <c r="F47" s="60">
        <f>COUNTA(F3:F46)</f>
        <v>0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Expenses</vt:lpstr>
      <vt:lpstr>Guests</vt:lpstr>
      <vt:lpstr>Expenses!Print_Area</vt:lpstr>
      <vt:lpstr>Expenses!Print_Titles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2016-09-20T21:42:59Z</cp:lastPrinted>
  <dcterms:created xsi:type="dcterms:W3CDTF">2016-09-20T00:30:37Z</dcterms:created>
  <dcterms:modified xsi:type="dcterms:W3CDTF">2016-09-27T16:15:22Z</dcterms:modified>
</cp:coreProperties>
</file>